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https://innlandet-my.sharepoint.com/personal/nils_nordsveen_innlandetfylke_no/Documents/Documents/2 Privat/2022 Roterud/2022 Årsregnskap 2021/"/>
    </mc:Choice>
  </mc:AlternateContent>
  <xr:revisionPtr revIDLastSave="346" documentId="11_C03D8B9BA696D8E5AD7580FDACADE9F34329F75B" xr6:coauthVersionLast="47" xr6:coauthVersionMax="47" xr10:uidLastSave="{C731C078-BF47-4F95-9DB7-52E891E9A32C}"/>
  <bookViews>
    <workbookView xWindow="28680" yWindow="-120" windowWidth="29040" windowHeight="15840" activeTab="6" xr2:uid="{00000000-000D-0000-FFFF-FFFF00000000}"/>
  </bookViews>
  <sheets>
    <sheet name="Budsjett 2016" sheetId="1" r:id="rId1"/>
    <sheet name="Budsjett 2017" sheetId="3" r:id="rId2"/>
    <sheet name="Budsjett 2018" sheetId="2" r:id="rId3"/>
    <sheet name="Budsjett 2019" sheetId="5" r:id="rId4"/>
    <sheet name="Budsjett 2020" sheetId="6" r:id="rId5"/>
    <sheet name="Budsjett 2021" sheetId="7" r:id="rId6"/>
    <sheet name="Budsjett 2022" sheetId="8" r:id="rId7"/>
    <sheet name="Ark1" sheetId="4" r:id="rId8"/>
  </sheets>
  <definedNames>
    <definedName name="_xlnm.Print_Area" localSheetId="0">'Budsjett 2016'!$A$1:$H$84</definedName>
    <definedName name="_xlnm.Print_Area" localSheetId="2">'Budsjett 2018'!$A$1:$I$82</definedName>
    <definedName name="_xlnm.Print_Area" localSheetId="3">'Budsjett 2019'!$A$1:$I$86</definedName>
    <definedName name="_xlnm.Print_Area" localSheetId="4">'Budsjett 2020'!$A$1:$I$83</definedName>
    <definedName name="_xlnm.Print_Area" localSheetId="5">'Budsjett 2021'!$A$1:$I$85</definedName>
    <definedName name="_xlnm.Print_Area" localSheetId="6">'Budsjett 2022'!$A$1:$I$85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8" l="1"/>
  <c r="E73" i="8" l="1"/>
  <c r="E75" i="8"/>
  <c r="F76" i="8"/>
  <c r="G76" i="8"/>
  <c r="H76" i="8"/>
  <c r="I76" i="8"/>
  <c r="D76" i="8"/>
  <c r="I83" i="8"/>
  <c r="H83" i="8"/>
  <c r="F83" i="8"/>
  <c r="D83" i="8"/>
  <c r="C83" i="8"/>
  <c r="E82" i="8"/>
  <c r="E81" i="8"/>
  <c r="C76" i="8"/>
  <c r="E74" i="8"/>
  <c r="E72" i="8"/>
  <c r="E71" i="8"/>
  <c r="F69" i="8"/>
  <c r="E69" i="8"/>
  <c r="D69" i="8"/>
  <c r="C69" i="8"/>
  <c r="E68" i="8"/>
  <c r="I66" i="8"/>
  <c r="H66" i="8"/>
  <c r="G66" i="8"/>
  <c r="F66" i="8"/>
  <c r="C66" i="8"/>
  <c r="E65" i="8"/>
  <c r="E64" i="8"/>
  <c r="E63" i="8"/>
  <c r="E62" i="8"/>
  <c r="E61" i="8"/>
  <c r="E60" i="8"/>
  <c r="E59" i="8"/>
  <c r="E58" i="8"/>
  <c r="E57" i="8"/>
  <c r="E56" i="8"/>
  <c r="E55" i="8"/>
  <c r="D66" i="8"/>
  <c r="E54" i="8"/>
  <c r="I52" i="8"/>
  <c r="H52" i="8"/>
  <c r="F52" i="8"/>
  <c r="C52" i="8"/>
  <c r="E51" i="8"/>
  <c r="E50" i="8"/>
  <c r="E52" i="8" s="1"/>
  <c r="D52" i="8"/>
  <c r="I48" i="8"/>
  <c r="H48" i="8"/>
  <c r="F48" i="8"/>
  <c r="D48" i="8"/>
  <c r="C48" i="8"/>
  <c r="E47" i="8"/>
  <c r="E48" i="8" s="1"/>
  <c r="I45" i="8"/>
  <c r="H45" i="8"/>
  <c r="G45" i="8"/>
  <c r="F45" i="8"/>
  <c r="D45" i="8"/>
  <c r="C45" i="8"/>
  <c r="E44" i="8"/>
  <c r="E43" i="8"/>
  <c r="E42" i="8"/>
  <c r="I40" i="8"/>
  <c r="H40" i="8"/>
  <c r="G40" i="8"/>
  <c r="F40" i="8"/>
  <c r="D40" i="8"/>
  <c r="C40" i="8"/>
  <c r="E39" i="8"/>
  <c r="E38" i="8"/>
  <c r="E37" i="8"/>
  <c r="E36" i="8"/>
  <c r="I34" i="8"/>
  <c r="H34" i="8"/>
  <c r="F34" i="8"/>
  <c r="E34" i="8" s="1"/>
  <c r="D34" i="8"/>
  <c r="C34" i="8"/>
  <c r="E33" i="8"/>
  <c r="I31" i="8"/>
  <c r="H31" i="8"/>
  <c r="F31" i="8"/>
  <c r="D31" i="8"/>
  <c r="C31" i="8"/>
  <c r="E30" i="8"/>
  <c r="I23" i="8"/>
  <c r="H23" i="8"/>
  <c r="G23" i="8"/>
  <c r="F23" i="8"/>
  <c r="D23" i="8"/>
  <c r="C23" i="8"/>
  <c r="E22" i="8"/>
  <c r="E21" i="8"/>
  <c r="E20" i="8"/>
  <c r="E19" i="8"/>
  <c r="E17" i="8"/>
  <c r="E16" i="8"/>
  <c r="E15" i="8"/>
  <c r="I13" i="8"/>
  <c r="H13" i="8"/>
  <c r="F13" i="8"/>
  <c r="D13" i="8"/>
  <c r="C13" i="8"/>
  <c r="E12" i="8"/>
  <c r="E11" i="8"/>
  <c r="E10" i="8"/>
  <c r="E9" i="8"/>
  <c r="I7" i="8"/>
  <c r="H7" i="8"/>
  <c r="G7" i="8"/>
  <c r="G25" i="8" s="1"/>
  <c r="F7" i="8"/>
  <c r="D7" i="8"/>
  <c r="C7" i="8"/>
  <c r="E6" i="8"/>
  <c r="E7" i="8" s="1"/>
  <c r="E23" i="8" l="1"/>
  <c r="E25" i="8" s="1"/>
  <c r="E76" i="8"/>
  <c r="F25" i="8"/>
  <c r="E13" i="8"/>
  <c r="E45" i="8"/>
  <c r="E40" i="8"/>
  <c r="E83" i="8"/>
  <c r="C78" i="8"/>
  <c r="I25" i="8"/>
  <c r="H25" i="8"/>
  <c r="E31" i="8"/>
  <c r="H78" i="8"/>
  <c r="C25" i="8"/>
  <c r="I78" i="8"/>
  <c r="I85" i="8" s="1"/>
  <c r="G78" i="8"/>
  <c r="G85" i="8" s="1"/>
  <c r="E66" i="8"/>
  <c r="D25" i="8"/>
  <c r="D78" i="8"/>
  <c r="F78" i="8"/>
  <c r="F85" i="8" s="1"/>
  <c r="E64" i="7"/>
  <c r="E68" i="7" s="1"/>
  <c r="E62" i="7"/>
  <c r="G68" i="7"/>
  <c r="H24" i="7"/>
  <c r="G24" i="7"/>
  <c r="G26" i="7" s="1"/>
  <c r="F13" i="7"/>
  <c r="D57" i="7"/>
  <c r="D51" i="7"/>
  <c r="I83" i="7"/>
  <c r="H83" i="7"/>
  <c r="F83" i="7"/>
  <c r="D83" i="7"/>
  <c r="C83" i="7"/>
  <c r="E82" i="7"/>
  <c r="E81" i="7"/>
  <c r="E83" i="7" s="1"/>
  <c r="I76" i="7"/>
  <c r="H76" i="7"/>
  <c r="G76" i="7"/>
  <c r="F76" i="7"/>
  <c r="C76" i="7"/>
  <c r="E75" i="7"/>
  <c r="E74" i="7"/>
  <c r="D74" i="7"/>
  <c r="D76" i="7" s="1"/>
  <c r="E73" i="7"/>
  <c r="E76" i="7" s="1"/>
  <c r="F71" i="7"/>
  <c r="D71" i="7"/>
  <c r="C71" i="7"/>
  <c r="E70" i="7"/>
  <c r="E71" i="7" s="1"/>
  <c r="I68" i="7"/>
  <c r="H68" i="7"/>
  <c r="F68" i="7"/>
  <c r="C68" i="7"/>
  <c r="E67" i="7"/>
  <c r="E66" i="7"/>
  <c r="E65" i="7"/>
  <c r="E63" i="7"/>
  <c r="E61" i="7"/>
  <c r="E60" i="7"/>
  <c r="D68" i="7"/>
  <c r="E59" i="7"/>
  <c r="E58" i="7"/>
  <c r="E57" i="7"/>
  <c r="E56" i="7"/>
  <c r="I54" i="7"/>
  <c r="H54" i="7"/>
  <c r="F54" i="7"/>
  <c r="C54" i="7"/>
  <c r="E53" i="7"/>
  <c r="E52" i="7"/>
  <c r="E51" i="7"/>
  <c r="E54" i="7" s="1"/>
  <c r="D54" i="7"/>
  <c r="I49" i="7"/>
  <c r="H49" i="7"/>
  <c r="F49" i="7"/>
  <c r="D49" i="7"/>
  <c r="C49" i="7"/>
  <c r="E48" i="7"/>
  <c r="E49" i="7" s="1"/>
  <c r="I46" i="7"/>
  <c r="H46" i="7"/>
  <c r="G46" i="7"/>
  <c r="F46" i="7"/>
  <c r="D46" i="7"/>
  <c r="C46" i="7"/>
  <c r="E45" i="7"/>
  <c r="E44" i="7"/>
  <c r="E43" i="7"/>
  <c r="I41" i="7"/>
  <c r="H41" i="7"/>
  <c r="G41" i="7"/>
  <c r="F41" i="7"/>
  <c r="D41" i="7"/>
  <c r="C41" i="7"/>
  <c r="E40" i="7"/>
  <c r="E39" i="7"/>
  <c r="E38" i="7"/>
  <c r="E37" i="7"/>
  <c r="I35" i="7"/>
  <c r="H35" i="7"/>
  <c r="F35" i="7"/>
  <c r="D35" i="7"/>
  <c r="C35" i="7"/>
  <c r="C78" i="7" s="1"/>
  <c r="E34" i="7"/>
  <c r="I32" i="7"/>
  <c r="H32" i="7"/>
  <c r="E32" i="7" s="1"/>
  <c r="F32" i="7"/>
  <c r="D32" i="7"/>
  <c r="C32" i="7"/>
  <c r="E31" i="7"/>
  <c r="I24" i="7"/>
  <c r="F24" i="7"/>
  <c r="D24" i="7"/>
  <c r="C24" i="7"/>
  <c r="E23" i="7"/>
  <c r="E22" i="7"/>
  <c r="E21" i="7"/>
  <c r="E20" i="7"/>
  <c r="E17" i="7"/>
  <c r="E16" i="7"/>
  <c r="E15" i="7"/>
  <c r="I13" i="7"/>
  <c r="H13" i="7"/>
  <c r="D13" i="7"/>
  <c r="C13" i="7"/>
  <c r="E12" i="7"/>
  <c r="E11" i="7"/>
  <c r="E10" i="7"/>
  <c r="E9" i="7"/>
  <c r="I7" i="7"/>
  <c r="I26" i="7" s="1"/>
  <c r="H7" i="7"/>
  <c r="G7" i="7"/>
  <c r="F7" i="7"/>
  <c r="D7" i="7"/>
  <c r="C7" i="7"/>
  <c r="E6" i="7"/>
  <c r="E7" i="7" s="1"/>
  <c r="H85" i="8" l="1"/>
  <c r="E78" i="8"/>
  <c r="E85" i="8" s="1"/>
  <c r="C85" i="8"/>
  <c r="D85" i="8"/>
  <c r="H26" i="7"/>
  <c r="E41" i="7"/>
  <c r="F26" i="7"/>
  <c r="F78" i="7"/>
  <c r="E46" i="7"/>
  <c r="G78" i="7"/>
  <c r="G85" i="7" s="1"/>
  <c r="C26" i="7"/>
  <c r="C85" i="7" s="1"/>
  <c r="H78" i="7"/>
  <c r="E24" i="7"/>
  <c r="I78" i="7"/>
  <c r="I85" i="7" s="1"/>
  <c r="E13" i="7"/>
  <c r="D26" i="7"/>
  <c r="D78" i="7"/>
  <c r="E35" i="7"/>
  <c r="D58" i="6"/>
  <c r="H85" i="7" l="1"/>
  <c r="E78" i="7"/>
  <c r="F85" i="7"/>
  <c r="E26" i="7"/>
  <c r="D85" i="7"/>
  <c r="D73" i="6"/>
  <c r="D72" i="6"/>
  <c r="D74" i="6" s="1"/>
  <c r="D66" i="6"/>
  <c r="D49" i="6"/>
  <c r="D52" i="6" s="1"/>
  <c r="I81" i="6"/>
  <c r="H81" i="6"/>
  <c r="F81" i="6"/>
  <c r="D81" i="6"/>
  <c r="C81" i="6"/>
  <c r="E80" i="6"/>
  <c r="E79" i="6"/>
  <c r="I74" i="6"/>
  <c r="H74" i="6"/>
  <c r="G74" i="6"/>
  <c r="F74" i="6"/>
  <c r="C74" i="6"/>
  <c r="E73" i="6"/>
  <c r="E72" i="6"/>
  <c r="E71" i="6"/>
  <c r="F69" i="6"/>
  <c r="D69" i="6"/>
  <c r="C69" i="6"/>
  <c r="E68" i="6"/>
  <c r="E69" i="6" s="1"/>
  <c r="I66" i="6"/>
  <c r="H66" i="6"/>
  <c r="G66" i="6"/>
  <c r="F66" i="6"/>
  <c r="C66" i="6"/>
  <c r="E65" i="6"/>
  <c r="E64" i="6"/>
  <c r="E63" i="6"/>
  <c r="E61" i="6"/>
  <c r="E60" i="6"/>
  <c r="E59" i="6"/>
  <c r="E58" i="6"/>
  <c r="E57" i="6"/>
  <c r="E56" i="6"/>
  <c r="E55" i="6"/>
  <c r="E54" i="6"/>
  <c r="I52" i="6"/>
  <c r="H52" i="6"/>
  <c r="F52" i="6"/>
  <c r="C52" i="6"/>
  <c r="E51" i="6"/>
  <c r="E50" i="6"/>
  <c r="E49" i="6"/>
  <c r="I47" i="6"/>
  <c r="H47" i="6"/>
  <c r="F47" i="6"/>
  <c r="D47" i="6"/>
  <c r="C47" i="6"/>
  <c r="E46" i="6"/>
  <c r="E47" i="6" s="1"/>
  <c r="I44" i="6"/>
  <c r="H44" i="6"/>
  <c r="G44" i="6"/>
  <c r="F44" i="6"/>
  <c r="D44" i="6"/>
  <c r="C44" i="6"/>
  <c r="E43" i="6"/>
  <c r="E42" i="6"/>
  <c r="E41" i="6"/>
  <c r="I39" i="6"/>
  <c r="H39" i="6"/>
  <c r="G39" i="6"/>
  <c r="F39" i="6"/>
  <c r="D39" i="6"/>
  <c r="C39" i="6"/>
  <c r="E38" i="6"/>
  <c r="E37" i="6"/>
  <c r="E36" i="6"/>
  <c r="E35" i="6"/>
  <c r="I33" i="6"/>
  <c r="H33" i="6"/>
  <c r="F33" i="6"/>
  <c r="D33" i="6"/>
  <c r="C33" i="6"/>
  <c r="E32" i="6"/>
  <c r="I30" i="6"/>
  <c r="H30" i="6"/>
  <c r="F30" i="6"/>
  <c r="D30" i="6"/>
  <c r="C30" i="6"/>
  <c r="E29" i="6"/>
  <c r="I22" i="6"/>
  <c r="H22" i="6"/>
  <c r="G22" i="6"/>
  <c r="F22" i="6"/>
  <c r="D22" i="6"/>
  <c r="C22" i="6"/>
  <c r="E21" i="6"/>
  <c r="E20" i="6"/>
  <c r="E19" i="6"/>
  <c r="E18" i="6"/>
  <c r="E17" i="6"/>
  <c r="E16" i="6"/>
  <c r="E15" i="6"/>
  <c r="I13" i="6"/>
  <c r="H13" i="6"/>
  <c r="F13" i="6"/>
  <c r="D13" i="6"/>
  <c r="C13" i="6"/>
  <c r="E12" i="6"/>
  <c r="E11" i="6"/>
  <c r="E10" i="6"/>
  <c r="E9" i="6"/>
  <c r="I7" i="6"/>
  <c r="H7" i="6"/>
  <c r="G7" i="6"/>
  <c r="F7" i="6"/>
  <c r="D7" i="6"/>
  <c r="C7" i="6"/>
  <c r="E6" i="6"/>
  <c r="E7" i="6" s="1"/>
  <c r="E85" i="7" l="1"/>
  <c r="E33" i="6"/>
  <c r="G76" i="6"/>
  <c r="C76" i="6"/>
  <c r="H24" i="6"/>
  <c r="E74" i="6"/>
  <c r="F24" i="6"/>
  <c r="E13" i="6"/>
  <c r="G24" i="6"/>
  <c r="E44" i="6"/>
  <c r="E52" i="6"/>
  <c r="E81" i="6"/>
  <c r="E66" i="6"/>
  <c r="I24" i="6"/>
  <c r="F76" i="6"/>
  <c r="E22" i="6"/>
  <c r="H76" i="6"/>
  <c r="C24" i="6"/>
  <c r="C83" i="6" s="1"/>
  <c r="E30" i="6"/>
  <c r="E39" i="6"/>
  <c r="D76" i="6"/>
  <c r="D24" i="6"/>
  <c r="I76" i="6"/>
  <c r="E63" i="5"/>
  <c r="E21" i="5"/>
  <c r="G83" i="6" l="1"/>
  <c r="H83" i="6"/>
  <c r="E24" i="6"/>
  <c r="F83" i="6"/>
  <c r="E76" i="6"/>
  <c r="I83" i="6"/>
  <c r="D83" i="6"/>
  <c r="G66" i="5"/>
  <c r="E66" i="5" s="1"/>
  <c r="I31" i="5"/>
  <c r="H31" i="5"/>
  <c r="F31" i="5"/>
  <c r="D31" i="5"/>
  <c r="C31" i="5"/>
  <c r="E30" i="5"/>
  <c r="I84" i="5"/>
  <c r="H84" i="5"/>
  <c r="F84" i="5"/>
  <c r="C84" i="5"/>
  <c r="E83" i="5"/>
  <c r="D84" i="5" s="1"/>
  <c r="E82" i="5"/>
  <c r="I77" i="5"/>
  <c r="H77" i="5"/>
  <c r="G77" i="5"/>
  <c r="F77" i="5"/>
  <c r="D77" i="5"/>
  <c r="C77" i="5"/>
  <c r="E76" i="5"/>
  <c r="E75" i="5"/>
  <c r="E74" i="5"/>
  <c r="F72" i="5"/>
  <c r="D72" i="5"/>
  <c r="C72" i="5"/>
  <c r="E71" i="5"/>
  <c r="E72" i="5" s="1"/>
  <c r="I69" i="5"/>
  <c r="H69" i="5"/>
  <c r="F69" i="5"/>
  <c r="D69" i="5"/>
  <c r="C69" i="5"/>
  <c r="E68" i="5"/>
  <c r="E67" i="5"/>
  <c r="E64" i="5"/>
  <c r="E62" i="5"/>
  <c r="E61" i="5"/>
  <c r="E60" i="5"/>
  <c r="E59" i="5"/>
  <c r="E58" i="5"/>
  <c r="E57" i="5"/>
  <c r="I55" i="5"/>
  <c r="H55" i="5"/>
  <c r="F55" i="5"/>
  <c r="D55" i="5"/>
  <c r="C55" i="5"/>
  <c r="E54" i="5"/>
  <c r="E53" i="5"/>
  <c r="E52" i="5"/>
  <c r="E51" i="5"/>
  <c r="E50" i="5"/>
  <c r="I48" i="5"/>
  <c r="H48" i="5"/>
  <c r="F48" i="5"/>
  <c r="D48" i="5"/>
  <c r="C48" i="5"/>
  <c r="E47" i="5"/>
  <c r="E48" i="5" s="1"/>
  <c r="I45" i="5"/>
  <c r="H45" i="5"/>
  <c r="G45" i="5"/>
  <c r="F45" i="5"/>
  <c r="D45" i="5"/>
  <c r="C45" i="5"/>
  <c r="E44" i="5"/>
  <c r="E43" i="5"/>
  <c r="E42" i="5"/>
  <c r="I40" i="5"/>
  <c r="H40" i="5"/>
  <c r="G40" i="5"/>
  <c r="F40" i="5"/>
  <c r="D40" i="5"/>
  <c r="C40" i="5"/>
  <c r="E39" i="5"/>
  <c r="E38" i="5"/>
  <c r="E37" i="5"/>
  <c r="E36" i="5"/>
  <c r="I34" i="5"/>
  <c r="H34" i="5"/>
  <c r="F34" i="5"/>
  <c r="D34" i="5"/>
  <c r="C34" i="5"/>
  <c r="E33" i="5"/>
  <c r="I23" i="5"/>
  <c r="H23" i="5"/>
  <c r="G23" i="5"/>
  <c r="F23" i="5"/>
  <c r="D23" i="5"/>
  <c r="C23" i="5"/>
  <c r="E22" i="5"/>
  <c r="E20" i="5"/>
  <c r="E19" i="5"/>
  <c r="E18" i="5"/>
  <c r="E17" i="5"/>
  <c r="E16" i="5"/>
  <c r="E15" i="5"/>
  <c r="I13" i="5"/>
  <c r="H13" i="5"/>
  <c r="F13" i="5"/>
  <c r="D13" i="5"/>
  <c r="C13" i="5"/>
  <c r="E12" i="5"/>
  <c r="E11" i="5"/>
  <c r="E10" i="5"/>
  <c r="E9" i="5"/>
  <c r="I7" i="5"/>
  <c r="H7" i="5"/>
  <c r="G7" i="5"/>
  <c r="F7" i="5"/>
  <c r="D7" i="5"/>
  <c r="C7" i="5"/>
  <c r="E6" i="5"/>
  <c r="E7" i="5" s="1"/>
  <c r="E83" i="6" l="1"/>
  <c r="H79" i="5"/>
  <c r="H25" i="5"/>
  <c r="C79" i="5"/>
  <c r="I79" i="5"/>
  <c r="C25" i="5"/>
  <c r="C86" i="5" s="1"/>
  <c r="G25" i="5"/>
  <c r="F79" i="5"/>
  <c r="E84" i="5"/>
  <c r="G69" i="5"/>
  <c r="G79" i="5" s="1"/>
  <c r="E31" i="5"/>
  <c r="D79" i="5"/>
  <c r="I25" i="5"/>
  <c r="E55" i="5"/>
  <c r="D25" i="5"/>
  <c r="E69" i="5"/>
  <c r="E77" i="5"/>
  <c r="E34" i="5"/>
  <c r="E45" i="5"/>
  <c r="E40" i="5"/>
  <c r="F25" i="5"/>
  <c r="E13" i="5"/>
  <c r="E23" i="5"/>
  <c r="H63" i="2"/>
  <c r="H22" i="2"/>
  <c r="H86" i="5" l="1"/>
  <c r="I86" i="5"/>
  <c r="F86" i="5"/>
  <c r="G86" i="5"/>
  <c r="E79" i="5"/>
  <c r="D86" i="5"/>
  <c r="E25" i="5"/>
  <c r="E71" i="2"/>
  <c r="G73" i="2"/>
  <c r="H73" i="2"/>
  <c r="I73" i="2"/>
  <c r="F73" i="2"/>
  <c r="E79" i="2"/>
  <c r="D79" i="2" s="1"/>
  <c r="G60" i="2"/>
  <c r="E86" i="5" l="1"/>
  <c r="E69" i="2"/>
  <c r="E57" i="2"/>
  <c r="E54" i="2"/>
  <c r="E48" i="2"/>
  <c r="D46" i="2"/>
  <c r="E49" i="2"/>
  <c r="E38" i="2"/>
  <c r="E39" i="2"/>
  <c r="E40" i="2"/>
  <c r="E33" i="2"/>
  <c r="E35" i="2"/>
  <c r="F36" i="2"/>
  <c r="G36" i="2"/>
  <c r="H36" i="2"/>
  <c r="I36" i="2"/>
  <c r="D36" i="2"/>
  <c r="I83" i="3"/>
  <c r="H83" i="3"/>
  <c r="F83" i="3"/>
  <c r="C83" i="3"/>
  <c r="E82" i="3"/>
  <c r="D82" i="3" s="1"/>
  <c r="D83" i="3" s="1"/>
  <c r="E81" i="3"/>
  <c r="I76" i="3"/>
  <c r="H76" i="3"/>
  <c r="F76" i="3"/>
  <c r="D76" i="3"/>
  <c r="C76" i="3"/>
  <c r="E75" i="3"/>
  <c r="E74" i="3"/>
  <c r="E73" i="3"/>
  <c r="E72" i="3"/>
  <c r="I70" i="3"/>
  <c r="H70" i="3"/>
  <c r="F70" i="3"/>
  <c r="D70" i="3"/>
  <c r="C70" i="3"/>
  <c r="E69" i="3"/>
  <c r="E70" i="3" s="1"/>
  <c r="I67" i="3"/>
  <c r="H67" i="3"/>
  <c r="G67" i="3"/>
  <c r="F67" i="3"/>
  <c r="D67" i="3"/>
  <c r="C67" i="3"/>
  <c r="E66" i="3"/>
  <c r="E65" i="3"/>
  <c r="E64" i="3"/>
  <c r="E63" i="3"/>
  <c r="E62" i="3"/>
  <c r="E61" i="3"/>
  <c r="E60" i="3"/>
  <c r="E58" i="3"/>
  <c r="E57" i="3"/>
  <c r="E56" i="3"/>
  <c r="E55" i="3"/>
  <c r="E53" i="3"/>
  <c r="I51" i="3"/>
  <c r="H51" i="3"/>
  <c r="F51" i="3"/>
  <c r="C51" i="3"/>
  <c r="E50" i="3"/>
  <c r="E49" i="3"/>
  <c r="D49" i="3"/>
  <c r="E48" i="3"/>
  <c r="D48" i="3"/>
  <c r="I46" i="3"/>
  <c r="H46" i="3"/>
  <c r="F46" i="3"/>
  <c r="D46" i="3"/>
  <c r="C46" i="3"/>
  <c r="E45" i="3"/>
  <c r="E46" i="3" s="1"/>
  <c r="I43" i="3"/>
  <c r="H43" i="3"/>
  <c r="G43" i="3"/>
  <c r="F43" i="3"/>
  <c r="D43" i="3"/>
  <c r="C43" i="3"/>
  <c r="E42" i="3"/>
  <c r="E41" i="3"/>
  <c r="E40" i="3"/>
  <c r="I38" i="3"/>
  <c r="H38" i="3"/>
  <c r="G38" i="3"/>
  <c r="G78" i="3" s="1"/>
  <c r="F38" i="3"/>
  <c r="C38" i="3"/>
  <c r="E37" i="3"/>
  <c r="E36" i="3"/>
  <c r="D36" i="3"/>
  <c r="D38" i="3" s="1"/>
  <c r="E35" i="3"/>
  <c r="I33" i="3"/>
  <c r="H33" i="3"/>
  <c r="F33" i="3"/>
  <c r="F78" i="3" s="1"/>
  <c r="D33" i="3"/>
  <c r="C33" i="3"/>
  <c r="E32" i="3"/>
  <c r="I25" i="3"/>
  <c r="H25" i="3"/>
  <c r="G25" i="3"/>
  <c r="F25" i="3"/>
  <c r="D25" i="3"/>
  <c r="C25" i="3"/>
  <c r="E24" i="3"/>
  <c r="E23" i="3"/>
  <c r="E22" i="3"/>
  <c r="E21" i="3"/>
  <c r="E20" i="3"/>
  <c r="E19" i="3"/>
  <c r="E18" i="3"/>
  <c r="E25" i="3" s="1"/>
  <c r="E17" i="3"/>
  <c r="E16" i="3"/>
  <c r="I14" i="3"/>
  <c r="H14" i="3"/>
  <c r="F14" i="3"/>
  <c r="D14" i="3"/>
  <c r="C14" i="3"/>
  <c r="E13" i="3"/>
  <c r="E12" i="3"/>
  <c r="E11" i="3"/>
  <c r="E10" i="3"/>
  <c r="I8" i="3"/>
  <c r="I27" i="3" s="1"/>
  <c r="H8" i="3"/>
  <c r="G8" i="3"/>
  <c r="G27" i="3" s="1"/>
  <c r="G85" i="3" s="1"/>
  <c r="F8" i="3"/>
  <c r="D8" i="3"/>
  <c r="D27" i="3" s="1"/>
  <c r="C8" i="3"/>
  <c r="E7" i="3"/>
  <c r="E6" i="3"/>
  <c r="E8" i="3" s="1"/>
  <c r="E76" i="3" l="1"/>
  <c r="C27" i="3"/>
  <c r="H27" i="3"/>
  <c r="F27" i="3"/>
  <c r="F85" i="3" s="1"/>
  <c r="E33" i="3"/>
  <c r="E83" i="3"/>
  <c r="E67" i="3"/>
  <c r="E14" i="3"/>
  <c r="E27" i="3" s="1"/>
  <c r="E38" i="3"/>
  <c r="I78" i="3"/>
  <c r="I85" i="3" s="1"/>
  <c r="D51" i="3"/>
  <c r="D78" i="3" s="1"/>
  <c r="D85" i="3" s="1"/>
  <c r="C78" i="3"/>
  <c r="C85" i="3" s="1"/>
  <c r="E43" i="3"/>
  <c r="E51" i="3"/>
  <c r="H78" i="3"/>
  <c r="H85" i="3" s="1"/>
  <c r="E78" i="3" l="1"/>
  <c r="E85" i="3" s="1"/>
  <c r="D30" i="2"/>
  <c r="D51" i="2"/>
  <c r="D41" i="2"/>
  <c r="D22" i="2"/>
  <c r="D7" i="2"/>
  <c r="D13" i="2"/>
  <c r="D44" i="2"/>
  <c r="D66" i="2"/>
  <c r="I80" i="2"/>
  <c r="H80" i="2"/>
  <c r="F80" i="2"/>
  <c r="C80" i="2"/>
  <c r="E78" i="2"/>
  <c r="C73" i="2"/>
  <c r="E72" i="2"/>
  <c r="E70" i="2"/>
  <c r="D73" i="2" s="1"/>
  <c r="E68" i="2"/>
  <c r="I66" i="2"/>
  <c r="H66" i="2"/>
  <c r="F66" i="2"/>
  <c r="C66" i="2"/>
  <c r="E65" i="2"/>
  <c r="E66" i="2" s="1"/>
  <c r="I63" i="2"/>
  <c r="G63" i="2"/>
  <c r="F63" i="2"/>
  <c r="C63" i="2"/>
  <c r="E62" i="2"/>
  <c r="E61" i="2"/>
  <c r="E60" i="2"/>
  <c r="E59" i="2"/>
  <c r="E58" i="2"/>
  <c r="E56" i="2"/>
  <c r="E55" i="2"/>
  <c r="E53" i="2"/>
  <c r="I51" i="2"/>
  <c r="H51" i="2"/>
  <c r="F51" i="2"/>
  <c r="C51" i="2"/>
  <c r="E50" i="2"/>
  <c r="E47" i="2"/>
  <c r="E46" i="2"/>
  <c r="I44" i="2"/>
  <c r="H44" i="2"/>
  <c r="F44" i="2"/>
  <c r="C44" i="2"/>
  <c r="E43" i="2"/>
  <c r="E44" i="2" s="1"/>
  <c r="I41" i="2"/>
  <c r="H41" i="2"/>
  <c r="G41" i="2"/>
  <c r="F41" i="2"/>
  <c r="C41" i="2"/>
  <c r="C36" i="2"/>
  <c r="E34" i="2"/>
  <c r="E32" i="2"/>
  <c r="I30" i="2"/>
  <c r="H30" i="2"/>
  <c r="F30" i="2"/>
  <c r="C30" i="2"/>
  <c r="E29" i="2"/>
  <c r="I22" i="2"/>
  <c r="G22" i="2"/>
  <c r="F22" i="2"/>
  <c r="C22" i="2"/>
  <c r="E21" i="2"/>
  <c r="E20" i="2"/>
  <c r="E19" i="2"/>
  <c r="E18" i="2"/>
  <c r="E17" i="2"/>
  <c r="E16" i="2"/>
  <c r="E15" i="2"/>
  <c r="I13" i="2"/>
  <c r="H13" i="2"/>
  <c r="F13" i="2"/>
  <c r="C13" i="2"/>
  <c r="E12" i="2"/>
  <c r="E11" i="2"/>
  <c r="E10" i="2"/>
  <c r="E9" i="2"/>
  <c r="I7" i="2"/>
  <c r="H7" i="2"/>
  <c r="G7" i="2"/>
  <c r="F7" i="2"/>
  <c r="C7" i="2"/>
  <c r="E6" i="2"/>
  <c r="E73" i="2" l="1"/>
  <c r="E80" i="2"/>
  <c r="E36" i="2"/>
  <c r="E41" i="2"/>
  <c r="G24" i="2"/>
  <c r="E7" i="2"/>
  <c r="G75" i="2"/>
  <c r="D80" i="2"/>
  <c r="E30" i="2"/>
  <c r="F24" i="2"/>
  <c r="E13" i="2"/>
  <c r="C24" i="2"/>
  <c r="C75" i="2"/>
  <c r="D63" i="2"/>
  <c r="D75" i="2" s="1"/>
  <c r="E63" i="2"/>
  <c r="E22" i="2"/>
  <c r="E51" i="2"/>
  <c r="D24" i="2"/>
  <c r="H75" i="2"/>
  <c r="F75" i="2"/>
  <c r="H24" i="2"/>
  <c r="I24" i="2"/>
  <c r="I75" i="2"/>
  <c r="D57" i="1"/>
  <c r="E65" i="1"/>
  <c r="G82" i="2" l="1"/>
  <c r="I82" i="2"/>
  <c r="F82" i="2"/>
  <c r="E24" i="2"/>
  <c r="H82" i="2"/>
  <c r="C82" i="2"/>
  <c r="E75" i="2"/>
  <c r="D82" i="2"/>
  <c r="D7" i="1"/>
  <c r="E82" i="2" l="1"/>
  <c r="D61" i="1"/>
  <c r="H8" i="1" l="1"/>
  <c r="H14" i="1"/>
  <c r="H25" i="1"/>
  <c r="H33" i="1"/>
  <c r="H38" i="1"/>
  <c r="H43" i="1"/>
  <c r="H46" i="1"/>
  <c r="H51" i="1"/>
  <c r="H65" i="1"/>
  <c r="H68" i="1"/>
  <c r="H75" i="1"/>
  <c r="H77" i="1" l="1"/>
  <c r="H27" i="1"/>
  <c r="F65" i="1"/>
  <c r="F43" i="1"/>
  <c r="F38" i="1"/>
  <c r="F25" i="1"/>
  <c r="F8" i="1"/>
  <c r="F77" i="1" l="1"/>
  <c r="F27" i="1"/>
  <c r="D71" i="1"/>
  <c r="D41" i="1"/>
  <c r="D42" i="1"/>
  <c r="D20" i="1"/>
  <c r="C14" i="1"/>
  <c r="F84" i="1" l="1"/>
  <c r="D11" i="1"/>
  <c r="D16" i="1"/>
  <c r="D17" i="1"/>
  <c r="D67" i="1"/>
  <c r="E82" i="1"/>
  <c r="G82" i="1"/>
  <c r="H82" i="1"/>
  <c r="C82" i="1"/>
  <c r="D81" i="1"/>
  <c r="D62" i="1"/>
  <c r="D60" i="1"/>
  <c r="D59" i="1"/>
  <c r="D19" i="1"/>
  <c r="D21" i="1"/>
  <c r="D22" i="1"/>
  <c r="D23" i="1"/>
  <c r="D24" i="1"/>
  <c r="D18" i="1"/>
  <c r="D13" i="1"/>
  <c r="D12" i="1"/>
  <c r="D6" i="1"/>
  <c r="D8" i="1" s="1"/>
  <c r="E8" i="1"/>
  <c r="G8" i="1"/>
  <c r="E14" i="1"/>
  <c r="G14" i="1"/>
  <c r="E68" i="1"/>
  <c r="G68" i="1"/>
  <c r="G65" i="1"/>
  <c r="E51" i="1"/>
  <c r="G51" i="1"/>
  <c r="E46" i="1"/>
  <c r="G46" i="1"/>
  <c r="E43" i="1"/>
  <c r="G43" i="1"/>
  <c r="E38" i="1"/>
  <c r="G38" i="1"/>
  <c r="C43" i="1"/>
  <c r="C46" i="1"/>
  <c r="C51" i="1"/>
  <c r="C65" i="1"/>
  <c r="C68" i="1"/>
  <c r="E25" i="1"/>
  <c r="G25" i="1"/>
  <c r="E75" i="1"/>
  <c r="G75" i="1"/>
  <c r="C38" i="1"/>
  <c r="C25" i="1"/>
  <c r="C8" i="1"/>
  <c r="G27" i="1" l="1"/>
  <c r="E27" i="1"/>
  <c r="C27" i="1"/>
  <c r="D80" i="1"/>
  <c r="D82" i="1" s="1"/>
  <c r="D74" i="1"/>
  <c r="D73" i="1"/>
  <c r="D72" i="1"/>
  <c r="D70" i="1"/>
  <c r="D68" i="1"/>
  <c r="D64" i="1"/>
  <c r="D63" i="1"/>
  <c r="D58" i="1"/>
  <c r="D56" i="1"/>
  <c r="D55" i="1"/>
  <c r="D54" i="1"/>
  <c r="D53" i="1"/>
  <c r="D50" i="1"/>
  <c r="D49" i="1"/>
  <c r="D48" i="1"/>
  <c r="D45" i="1"/>
  <c r="D46" i="1" s="1"/>
  <c r="D40" i="1"/>
  <c r="D37" i="1"/>
  <c r="D36" i="1"/>
  <c r="D35" i="1"/>
  <c r="G33" i="1"/>
  <c r="G77" i="1" s="1"/>
  <c r="E33" i="1"/>
  <c r="E77" i="1" s="1"/>
  <c r="C33" i="1"/>
  <c r="D32" i="1"/>
  <c r="D10" i="1"/>
  <c r="D65" i="1" l="1"/>
  <c r="G84" i="1"/>
  <c r="D75" i="1"/>
  <c r="D51" i="1"/>
  <c r="D43" i="1"/>
  <c r="D38" i="1"/>
  <c r="H84" i="1"/>
  <c r="D14" i="1"/>
  <c r="D25" i="1"/>
  <c r="E84" i="1"/>
  <c r="D33" i="1"/>
  <c r="D77" i="1" l="1"/>
  <c r="D27" i="1"/>
  <c r="D84" i="1" l="1"/>
  <c r="C75" i="1"/>
  <c r="C77" i="1" s="1"/>
  <c r="C8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Nordsveen Nils</author>
  </authors>
  <commentList>
    <comment ref="E1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Nordsveen Nils:</t>
        </r>
        <r>
          <rPr>
            <sz val="9"/>
            <color indexed="81"/>
            <rFont val="Tahoma"/>
            <family val="2"/>
          </rPr>
          <t xml:space="preserve">
Refusjon baneleie
Tilskudd vanskeligstilte barn</t>
        </r>
      </text>
    </comment>
    <comment ref="G19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Nordsveen Nils:</t>
        </r>
        <r>
          <rPr>
            <sz val="9"/>
            <color indexed="81"/>
            <rFont val="Tahoma"/>
            <family val="2"/>
          </rPr>
          <t xml:space="preserve">
Egenbetaling til lagskonto</t>
        </r>
      </text>
    </comment>
    <comment ref="G22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Nordsveen Nils:</t>
        </r>
        <r>
          <rPr>
            <sz val="9"/>
            <color indexed="81"/>
            <rFont val="Tahoma"/>
            <family val="2"/>
          </rPr>
          <t xml:space="preserve">
Dugnad for lagene, dvs dorrull mm</t>
        </r>
      </text>
    </comment>
    <comment ref="G39" authorId="0" shapeId="0" xr:uid="{00000000-0006-0000-0300-000004000000}">
      <text>
        <r>
          <rPr>
            <b/>
            <sz val="9"/>
            <color indexed="81"/>
            <rFont val="Tahoma"/>
            <charset val="1"/>
          </rPr>
          <t>Nordsveen Nils:</t>
        </r>
        <r>
          <rPr>
            <sz val="9"/>
            <color indexed="81"/>
            <rFont val="Tahoma"/>
            <charset val="1"/>
          </rPr>
          <t xml:space="preserve">
kr 100 000 3er bane
kr 50 000 Telt, skjerf og flagg</t>
        </r>
      </text>
    </comment>
    <comment ref="G66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Nordsveen Nils:</t>
        </r>
        <r>
          <rPr>
            <sz val="9"/>
            <color indexed="81"/>
            <rFont val="Tahoma"/>
            <family val="2"/>
          </rPr>
          <t xml:space="preserve">
Lagskonto kr 400 000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Nordsveen Nils</author>
  </authors>
  <commentList>
    <comment ref="E12" authorId="0" shapeId="0" xr:uid="{D86F0E1F-945C-4973-A9FE-92A2169C2BDE}">
      <text>
        <r>
          <rPr>
            <b/>
            <sz val="9"/>
            <color indexed="81"/>
            <rFont val="Tahoma"/>
            <family val="2"/>
          </rPr>
          <t>Nordsveen Nils:</t>
        </r>
        <r>
          <rPr>
            <sz val="9"/>
            <color indexed="81"/>
            <rFont val="Tahoma"/>
            <family val="2"/>
          </rPr>
          <t xml:space="preserve">
Refusjon baneleie
Tilskudd vanskeligstilte barn</t>
        </r>
      </text>
    </comment>
    <comment ref="G19" authorId="0" shapeId="0" xr:uid="{69323723-6CE6-483B-8E09-90E28B24975C}">
      <text>
        <r>
          <rPr>
            <b/>
            <sz val="9"/>
            <color indexed="81"/>
            <rFont val="Tahoma"/>
            <family val="2"/>
          </rPr>
          <t>Nordsveen Nils:</t>
        </r>
        <r>
          <rPr>
            <sz val="9"/>
            <color indexed="81"/>
            <rFont val="Tahoma"/>
            <family val="2"/>
          </rPr>
          <t xml:space="preserve">
Egenbetaling til lagskonto</t>
        </r>
      </text>
    </comment>
    <comment ref="G21" authorId="0" shapeId="0" xr:uid="{6D7FE0E4-5F69-40BF-8382-822688653386}">
      <text>
        <r>
          <rPr>
            <b/>
            <sz val="9"/>
            <color indexed="81"/>
            <rFont val="Tahoma"/>
            <family val="2"/>
          </rPr>
          <t>Nordsveen Nils:</t>
        </r>
        <r>
          <rPr>
            <sz val="9"/>
            <color indexed="81"/>
            <rFont val="Tahoma"/>
            <family val="2"/>
          </rPr>
          <t xml:space="preserve">
Dugnad for lagene, dvs dorrull mm</t>
        </r>
      </text>
    </comment>
    <comment ref="G63" authorId="0" shapeId="0" xr:uid="{89B6D075-ECE8-4FF7-AD9F-705EF1BF38AD}">
      <text>
        <r>
          <rPr>
            <b/>
            <sz val="9"/>
            <color indexed="81"/>
            <rFont val="Tahoma"/>
            <family val="2"/>
          </rPr>
          <t>Nordsveen Nils:</t>
        </r>
        <r>
          <rPr>
            <sz val="9"/>
            <color indexed="81"/>
            <rFont val="Tahoma"/>
            <family val="2"/>
          </rPr>
          <t xml:space="preserve">
Lagskonto kr 500 000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Nordsveen Nils</author>
  </authors>
  <commentList>
    <comment ref="E12" authorId="0" shapeId="0" xr:uid="{58919A49-2FB2-4598-9BFE-6E3798BF2E92}">
      <text>
        <r>
          <rPr>
            <b/>
            <sz val="9"/>
            <color indexed="81"/>
            <rFont val="Tahoma"/>
            <family val="2"/>
          </rPr>
          <t>Nordsveen Nils:</t>
        </r>
        <r>
          <rPr>
            <sz val="9"/>
            <color indexed="81"/>
            <rFont val="Tahoma"/>
            <family val="2"/>
          </rPr>
          <t xml:space="preserve">
Refusjon baneleie
Tilskudd vanskeligstilte barn</t>
        </r>
      </text>
    </comment>
    <comment ref="G21" authorId="0" shapeId="0" xr:uid="{72FE60CC-831E-4947-AE4D-1DF5604107C5}">
      <text>
        <r>
          <rPr>
            <b/>
            <sz val="9"/>
            <color indexed="81"/>
            <rFont val="Tahoma"/>
            <family val="2"/>
          </rPr>
          <t>Nordsveen Nils:</t>
        </r>
        <r>
          <rPr>
            <sz val="9"/>
            <color indexed="81"/>
            <rFont val="Tahoma"/>
            <family val="2"/>
          </rPr>
          <t xml:space="preserve">
Egenbetaling til lagskonto</t>
        </r>
      </text>
    </comment>
    <comment ref="G23" authorId="0" shapeId="0" xr:uid="{3E1B28F2-85ED-4B2F-92AB-98483C2766CD}">
      <text>
        <r>
          <rPr>
            <b/>
            <sz val="9"/>
            <color indexed="81"/>
            <rFont val="Tahoma"/>
            <family val="2"/>
          </rPr>
          <t>Nordsveen Nils:</t>
        </r>
        <r>
          <rPr>
            <sz val="9"/>
            <color indexed="81"/>
            <rFont val="Tahoma"/>
            <family val="2"/>
          </rPr>
          <t xml:space="preserve">
Dugnad for lagene, dvs dorrull mm</t>
        </r>
      </text>
    </comment>
    <comment ref="G65" authorId="0" shapeId="0" xr:uid="{C6720B86-C519-469F-A0F3-9C70BE529280}">
      <text>
        <r>
          <rPr>
            <b/>
            <sz val="9"/>
            <color indexed="81"/>
            <rFont val="Tahoma"/>
            <family val="2"/>
          </rPr>
          <t>Nordsveen Nils:</t>
        </r>
        <r>
          <rPr>
            <sz val="9"/>
            <color indexed="81"/>
            <rFont val="Tahoma"/>
            <family val="2"/>
          </rPr>
          <t xml:space="preserve">
Lagskonto kr 500 000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Nordsveen Nils</author>
    <author>Nordsveen, Nils</author>
  </authors>
  <commentList>
    <comment ref="E12" authorId="0" shapeId="0" xr:uid="{8DE8295D-F806-4A60-8635-6402B3902E90}">
      <text>
        <r>
          <rPr>
            <b/>
            <sz val="9"/>
            <color indexed="81"/>
            <rFont val="Tahoma"/>
            <family val="2"/>
          </rPr>
          <t>Nordsveen Nils:</t>
        </r>
        <r>
          <rPr>
            <sz val="9"/>
            <color indexed="81"/>
            <rFont val="Tahoma"/>
            <family val="2"/>
          </rPr>
          <t xml:space="preserve">
Refusjon baneleie
Tilskudd vanskeligstilte barn</t>
        </r>
      </text>
    </comment>
    <comment ref="G20" authorId="0" shapeId="0" xr:uid="{02CA3ADB-D31A-4453-8CC5-0DDBEEBD1532}">
      <text>
        <r>
          <rPr>
            <b/>
            <sz val="9"/>
            <color indexed="81"/>
            <rFont val="Tahoma"/>
            <family val="2"/>
          </rPr>
          <t>Nordsveen Nils:</t>
        </r>
        <r>
          <rPr>
            <sz val="9"/>
            <color indexed="81"/>
            <rFont val="Tahoma"/>
            <family val="2"/>
          </rPr>
          <t xml:space="preserve">
Egenbetaling til lagskonto</t>
        </r>
      </text>
    </comment>
    <comment ref="G22" authorId="0" shapeId="0" xr:uid="{96E7F807-9637-456D-B25A-770AE3D046A2}">
      <text>
        <r>
          <rPr>
            <b/>
            <sz val="9"/>
            <color indexed="81"/>
            <rFont val="Tahoma"/>
            <family val="2"/>
          </rPr>
          <t>Nordsveen Nils:</t>
        </r>
        <r>
          <rPr>
            <sz val="9"/>
            <color indexed="81"/>
            <rFont val="Tahoma"/>
            <family val="2"/>
          </rPr>
          <t xml:space="preserve">
Dugnad for lagene, dvs dorrull mm</t>
        </r>
      </text>
    </comment>
    <comment ref="G63" authorId="0" shapeId="0" xr:uid="{8AFAB68F-CC24-4FD5-B2F7-B80088276C84}">
      <text>
        <r>
          <rPr>
            <b/>
            <sz val="9"/>
            <color indexed="81"/>
            <rFont val="Tahoma"/>
            <family val="2"/>
          </rPr>
          <t>Nordsveen Nils:</t>
        </r>
        <r>
          <rPr>
            <sz val="9"/>
            <color indexed="81"/>
            <rFont val="Tahoma"/>
            <family val="2"/>
          </rPr>
          <t xml:space="preserve">
Lagskonto kr 500 000</t>
        </r>
      </text>
    </comment>
    <comment ref="H63" authorId="1" shapeId="0" xr:uid="{A926CDB5-94F1-47A7-9943-3BC48AF48103}">
      <text>
        <r>
          <rPr>
            <b/>
            <sz val="9"/>
            <color indexed="81"/>
            <rFont val="Tahoma"/>
            <family val="2"/>
          </rPr>
          <t>Nordsveen, Nils:</t>
        </r>
        <r>
          <rPr>
            <sz val="9"/>
            <color indexed="81"/>
            <rFont val="Tahoma"/>
            <family val="2"/>
          </rPr>
          <t xml:space="preserve">
Leie buss + sesongavslutning</t>
        </r>
      </text>
    </comment>
  </commentList>
</comments>
</file>

<file path=xl/sharedStrings.xml><?xml version="1.0" encoding="utf-8"?>
<sst xmlns="http://schemas.openxmlformats.org/spreadsheetml/2006/main" count="536" uniqueCount="132">
  <si>
    <t>Kontonr</t>
  </si>
  <si>
    <t>Kontonavn</t>
  </si>
  <si>
    <t>Kiosksalg</t>
  </si>
  <si>
    <t>Flaskepant</t>
  </si>
  <si>
    <t>Startkontingenter</t>
  </si>
  <si>
    <t>Andre inntekter</t>
  </si>
  <si>
    <t>Medlemskontingent</t>
  </si>
  <si>
    <t>Treningsavgift</t>
  </si>
  <si>
    <t>Turneringsavgift</t>
  </si>
  <si>
    <t>Varekostnad</t>
  </si>
  <si>
    <t>Innkjøp av råvarer</t>
  </si>
  <si>
    <t>Leie lokaler</t>
  </si>
  <si>
    <t>Medaljer / Pokaler</t>
  </si>
  <si>
    <t>Kunstgressbane / tribuneområde</t>
  </si>
  <si>
    <t>Dommerutgifter</t>
  </si>
  <si>
    <t>Renteinntekter</t>
  </si>
  <si>
    <t>Årsresultat</t>
  </si>
  <si>
    <t>Salg</t>
  </si>
  <si>
    <t xml:space="preserve">Sponsorinntekter </t>
  </si>
  <si>
    <t>Grasrotandel</t>
  </si>
  <si>
    <t>Tilskudd</t>
  </si>
  <si>
    <t>Medlemskontigent</t>
  </si>
  <si>
    <t>Dugnad</t>
  </si>
  <si>
    <t>Diverse</t>
  </si>
  <si>
    <t xml:space="preserve">Sum inntekter </t>
  </si>
  <si>
    <t>Inntekter</t>
  </si>
  <si>
    <t>Sportsklær</t>
  </si>
  <si>
    <t>Regnskapshonorar</t>
  </si>
  <si>
    <t>Data/IT</t>
  </si>
  <si>
    <t>Annen</t>
  </si>
  <si>
    <t>Startkontingent</t>
  </si>
  <si>
    <t>Gaver</t>
  </si>
  <si>
    <t>Leie</t>
  </si>
  <si>
    <t>Deltakerkort</t>
  </si>
  <si>
    <t>Sosiale arrangement</t>
  </si>
  <si>
    <t>Sportslige arrangement</t>
  </si>
  <si>
    <t>Forsikring</t>
  </si>
  <si>
    <t>Drivstoff</t>
  </si>
  <si>
    <t>Bank og kortgebyr</t>
  </si>
  <si>
    <t>Sponsor og annonseinntekter</t>
  </si>
  <si>
    <t>Kostnader</t>
  </si>
  <si>
    <t>Sportsklær og premier</t>
  </si>
  <si>
    <t>Vedlikehold baner</t>
  </si>
  <si>
    <t>Fremmede tjenester</t>
  </si>
  <si>
    <t>Kontorkostnader</t>
  </si>
  <si>
    <t>Sportslige og sosiale arrangementer</t>
  </si>
  <si>
    <t>Annen kostnad</t>
  </si>
  <si>
    <t>Sum kostnader</t>
  </si>
  <si>
    <t>Finans</t>
  </si>
  <si>
    <t>80xx</t>
  </si>
  <si>
    <t>Rentekostnader</t>
  </si>
  <si>
    <t>Regnskap 2014 Roterud IL</t>
  </si>
  <si>
    <t>Sum finans</t>
  </si>
  <si>
    <t>MVA-kompensasjon</t>
  </si>
  <si>
    <t>Egenbetaling</t>
  </si>
  <si>
    <t>Forsikring og annen</t>
  </si>
  <si>
    <t>Treningsleir</t>
  </si>
  <si>
    <t>Roterud IL Budsjett 2016</t>
  </si>
  <si>
    <t>Budsjett 2016 Hovedlaget</t>
  </si>
  <si>
    <t xml:space="preserve">Budsjett 2016 Fotball </t>
  </si>
  <si>
    <t>Budsjett 2016 Ski</t>
  </si>
  <si>
    <t>Budsjett 2016 Idrettsskolen</t>
  </si>
  <si>
    <t>SUM Budsjett 2016 Roterud IL</t>
  </si>
  <si>
    <t>65xx</t>
  </si>
  <si>
    <t>Scooter</t>
  </si>
  <si>
    <t>Regnskap 2016</t>
  </si>
  <si>
    <t>Trener</t>
  </si>
  <si>
    <t>Roterud IL Budsjett 2017</t>
  </si>
  <si>
    <t>Aktivitetsmidler</t>
  </si>
  <si>
    <t>Bilgodgjørelse</t>
  </si>
  <si>
    <t>Kurs</t>
  </si>
  <si>
    <t>SUM Budsjett 2018 Roterud IL</t>
  </si>
  <si>
    <t>Budsjett 2018 Hovedlaget</t>
  </si>
  <si>
    <t xml:space="preserve">Budsjett 2018 Fotball </t>
  </si>
  <si>
    <t>Budsjett 2018 Ski</t>
  </si>
  <si>
    <t>Budsjett 2018 Idrettsskolen</t>
  </si>
  <si>
    <t>SUM Budsjett 2017 Roterud IL</t>
  </si>
  <si>
    <t>Budsjett 2017 Hovedlaget</t>
  </si>
  <si>
    <t xml:space="preserve">Budsjett 2017 Fotball </t>
  </si>
  <si>
    <t>Budsjett 2017 Ski</t>
  </si>
  <si>
    <t>Budsjett 2017 Idrettsskolen</t>
  </si>
  <si>
    <t>Roterud IL Budsjett 2018</t>
  </si>
  <si>
    <t>Regnskap 2017</t>
  </si>
  <si>
    <t>Norsk Tipping</t>
  </si>
  <si>
    <t>Innkjøp av varer</t>
  </si>
  <si>
    <t>Treningsutstyr</t>
  </si>
  <si>
    <t>Annet</t>
  </si>
  <si>
    <t>Rep og vedlikehold</t>
  </si>
  <si>
    <t>Skiløyper</t>
  </si>
  <si>
    <t>Kontorrekvisita</t>
  </si>
  <si>
    <t>Reisekostnader</t>
  </si>
  <si>
    <t>6790 +</t>
  </si>
  <si>
    <t>Betalingsterminal</t>
  </si>
  <si>
    <t>Avskrivning</t>
  </si>
  <si>
    <t>Bilgodtgjørelse</t>
  </si>
  <si>
    <t>Bank og kortgebyr + annet</t>
  </si>
  <si>
    <t>Roterud IL Budsjett 2019</t>
  </si>
  <si>
    <t>Regnskap 2018</t>
  </si>
  <si>
    <t>SUM Budsjett 2019 Roterud IL</t>
  </si>
  <si>
    <t>Budsjett 2019 Hovedlaget</t>
  </si>
  <si>
    <t xml:space="preserve">Budsjett 2019 Fotball </t>
  </si>
  <si>
    <t>Budsjett 2019 Ski</t>
  </si>
  <si>
    <t>Budsjett 2019 Idrettsskolen</t>
  </si>
  <si>
    <t>Diverse inntekter</t>
  </si>
  <si>
    <t>Avskrivninger</t>
  </si>
  <si>
    <t>Leie kunstgress</t>
  </si>
  <si>
    <t>Avgifter NFF</t>
  </si>
  <si>
    <t>Regnskap 2019</t>
  </si>
  <si>
    <t>Roterud IL Budsjett 2020</t>
  </si>
  <si>
    <t>SUM Budsjett 2020 Roterud IL</t>
  </si>
  <si>
    <t>Budsjett 2020 Hovedlaget</t>
  </si>
  <si>
    <t xml:space="preserve">Budsjett 2020 Fotball </t>
  </si>
  <si>
    <t>Budsjett 2020 Ski</t>
  </si>
  <si>
    <t>Budsjett 2020 Idrettsskolen</t>
  </si>
  <si>
    <t>6+++</t>
  </si>
  <si>
    <t xml:space="preserve">Diverse </t>
  </si>
  <si>
    <t>Roterud IL Budsjett 2021</t>
  </si>
  <si>
    <t>Regnskap 2020</t>
  </si>
  <si>
    <t>Overgangsinntekter</t>
  </si>
  <si>
    <t>SUM Budsjett 2021 Roterud IL</t>
  </si>
  <si>
    <t>Budsjett 2021 Hovedlaget</t>
  </si>
  <si>
    <t xml:space="preserve">Budsjett 2021 Fotball </t>
  </si>
  <si>
    <t>Budsjett 2021 Ski</t>
  </si>
  <si>
    <t>Budsjett 2021 Idrettsskolen</t>
  </si>
  <si>
    <t>Roterud IL Budsjett 2022</t>
  </si>
  <si>
    <t>Regnskap 2021</t>
  </si>
  <si>
    <t>SUM Budsjett 2022 Roterud IL</t>
  </si>
  <si>
    <t>Budsjett 2022 Hovedlaget</t>
  </si>
  <si>
    <t xml:space="preserve">Budsjett 2022 Fotball </t>
  </si>
  <si>
    <t>Budsjett 2022 Ski</t>
  </si>
  <si>
    <t>Budsjett 2022 Idrettsskolen</t>
  </si>
  <si>
    <t>Reisekostnad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</si>
</sst>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7" x14ac:knownFonts="1">
    <font>
      <sz val="12"/>
      <color indexed="8"/>
      <name val="Verdana"/>
    </font>
    <font>
      <sz val="11"/>
      <color indexed="8"/>
      <name val="Calibri"/>
      <family val="2"/>
    </font>
    <font>
      <b/>
      <sz val="18"/>
      <color indexed="8"/>
      <name val="Calibri"/>
      <family val="2"/>
    </font>
    <font>
      <b/>
      <sz val="15"/>
      <color indexed="8"/>
      <name val="Calibri"/>
      <family val="2"/>
    </font>
    <font>
      <b/>
      <sz val="13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Verdana"/>
      <family val="2"/>
    </font>
    <font>
      <b/>
      <sz val="11"/>
      <color indexed="8"/>
      <name val="Calibri"/>
      <family val="2"/>
    </font>
    <font>
      <b/>
      <sz val="12"/>
      <color indexed="8"/>
      <name val="Verdana"/>
      <family val="2"/>
    </font>
    <font>
      <sz val="11"/>
      <color indexed="8"/>
      <name val="Calibri"/>
      <family val="2"/>
    </font>
    <font>
      <b/>
      <sz val="15"/>
      <color indexed="8"/>
      <name val="Calibri"/>
      <family val="2"/>
    </font>
    <font>
      <b/>
      <sz val="18"/>
      <color indexed="8"/>
      <name val="Calibri"/>
      <family val="2"/>
    </font>
    <font>
      <b/>
      <sz val="14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164" fontId="6" fillId="0" borderId="0" applyFont="0" applyFill="0" applyBorder="0" applyAlignment="0" applyProtection="0"/>
  </cellStyleXfs>
  <cellXfs count="83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1" xfId="0" applyFont="1" applyBorder="1" applyAlignment="1"/>
    <xf numFmtId="0" fontId="1" fillId="0" borderId="1" xfId="0" applyNumberFormat="1" applyFont="1" applyBorder="1" applyAlignment="1"/>
    <xf numFmtId="1" fontId="1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/>
    <xf numFmtId="0" fontId="4" fillId="0" borderId="1" xfId="0" applyNumberFormat="1" applyFont="1" applyBorder="1" applyAlignment="1"/>
    <xf numFmtId="1" fontId="5" fillId="0" borderId="1" xfId="0" applyNumberFormat="1" applyFont="1" applyBorder="1" applyAlignment="1">
      <alignment wrapText="1"/>
    </xf>
    <xf numFmtId="0" fontId="5" fillId="0" borderId="1" xfId="0" applyNumberFormat="1" applyFont="1" applyBorder="1" applyAlignment="1"/>
    <xf numFmtId="4" fontId="1" fillId="0" borderId="1" xfId="0" applyNumberFormat="1" applyFont="1" applyBorder="1" applyAlignment="1"/>
    <xf numFmtId="4" fontId="5" fillId="0" borderId="1" xfId="0" applyNumberFormat="1" applyFont="1" applyBorder="1" applyAlignment="1"/>
    <xf numFmtId="165" fontId="1" fillId="0" borderId="1" xfId="1" applyNumberFormat="1" applyFont="1" applyBorder="1" applyAlignment="1"/>
    <xf numFmtId="165" fontId="1" fillId="0" borderId="2" xfId="1" applyNumberFormat="1" applyFont="1" applyBorder="1" applyAlignment="1"/>
    <xf numFmtId="165" fontId="5" fillId="0" borderId="3" xfId="1" applyNumberFormat="1" applyFont="1" applyBorder="1" applyAlignment="1"/>
    <xf numFmtId="165" fontId="5" fillId="0" borderId="4" xfId="1" applyNumberFormat="1" applyFont="1" applyBorder="1" applyAlignment="1"/>
    <xf numFmtId="165" fontId="5" fillId="0" borderId="1" xfId="1" applyNumberFormat="1" applyFont="1" applyBorder="1" applyAlignment="1"/>
    <xf numFmtId="165" fontId="1" fillId="0" borderId="5" xfId="1" applyNumberFormat="1" applyFont="1" applyBorder="1" applyAlignment="1"/>
    <xf numFmtId="0" fontId="7" fillId="0" borderId="1" xfId="0" applyNumberFormat="1" applyFont="1" applyBorder="1" applyAlignment="1"/>
    <xf numFmtId="165" fontId="7" fillId="0" borderId="1" xfId="1" applyNumberFormat="1" applyFont="1" applyBorder="1" applyAlignment="1"/>
    <xf numFmtId="4" fontId="7" fillId="0" borderId="1" xfId="0" applyNumberFormat="1" applyFont="1" applyBorder="1" applyAlignment="1"/>
    <xf numFmtId="0" fontId="7" fillId="0" borderId="0" xfId="0" applyNumberFormat="1" applyFont="1" applyAlignment="1"/>
    <xf numFmtId="0" fontId="8" fillId="0" borderId="0" xfId="0" applyFont="1" applyAlignment="1">
      <alignment vertical="top" wrapText="1"/>
    </xf>
    <xf numFmtId="0" fontId="9" fillId="0" borderId="1" xfId="0" applyNumberFormat="1" applyFont="1" applyBorder="1" applyAlignment="1"/>
    <xf numFmtId="0" fontId="7" fillId="0" borderId="1" xfId="0" applyFont="1" applyBorder="1" applyAlignment="1"/>
    <xf numFmtId="0" fontId="10" fillId="0" borderId="1" xfId="0" applyNumberFormat="1" applyFont="1" applyBorder="1" applyAlignment="1"/>
    <xf numFmtId="0" fontId="9" fillId="0" borderId="1" xfId="0" applyFont="1" applyBorder="1" applyAlignment="1"/>
    <xf numFmtId="165" fontId="7" fillId="0" borderId="7" xfId="1" applyNumberFormat="1" applyFont="1" applyBorder="1" applyAlignment="1"/>
    <xf numFmtId="0" fontId="1" fillId="0" borderId="5" xfId="0" applyNumberFormat="1" applyFont="1" applyBorder="1" applyAlignment="1"/>
    <xf numFmtId="0" fontId="7" fillId="0" borderId="7" xfId="0" applyNumberFormat="1" applyFont="1" applyBorder="1" applyAlignment="1"/>
    <xf numFmtId="0" fontId="7" fillId="0" borderId="6" xfId="0" applyNumberFormat="1" applyFont="1" applyBorder="1" applyAlignment="1"/>
    <xf numFmtId="165" fontId="7" fillId="0" borderId="6" xfId="1" applyNumberFormat="1" applyFont="1" applyBorder="1" applyAlignment="1"/>
    <xf numFmtId="0" fontId="7" fillId="0" borderId="8" xfId="0" applyNumberFormat="1" applyFont="1" applyBorder="1" applyAlignment="1"/>
    <xf numFmtId="0" fontId="4" fillId="0" borderId="7" xfId="0" applyNumberFormat="1" applyFont="1" applyBorder="1" applyAlignment="1"/>
    <xf numFmtId="0" fontId="7" fillId="0" borderId="1" xfId="0" applyNumberFormat="1" applyFont="1" applyBorder="1" applyAlignment="1">
      <alignment wrapText="1"/>
    </xf>
    <xf numFmtId="165" fontId="12" fillId="0" borderId="4" xfId="1" applyNumberFormat="1" applyFont="1" applyBorder="1" applyAlignment="1"/>
    <xf numFmtId="0" fontId="12" fillId="0" borderId="1" xfId="0" applyNumberFormat="1" applyFont="1" applyBorder="1" applyAlignment="1"/>
    <xf numFmtId="0" fontId="12" fillId="0" borderId="9" xfId="0" applyNumberFormat="1" applyFont="1" applyBorder="1" applyAlignment="1"/>
    <xf numFmtId="165" fontId="12" fillId="0" borderId="9" xfId="1" applyNumberFormat="1" applyFont="1" applyBorder="1" applyAlignment="1"/>
    <xf numFmtId="0" fontId="7" fillId="0" borderId="1" xfId="0" applyNumberFormat="1" applyFont="1" applyFill="1" applyBorder="1" applyAlignment="1">
      <alignment wrapText="1"/>
    </xf>
    <xf numFmtId="1" fontId="1" fillId="0" borderId="1" xfId="0" applyNumberFormat="1" applyFont="1" applyFill="1" applyBorder="1" applyAlignment="1">
      <alignment wrapText="1"/>
    </xf>
    <xf numFmtId="1" fontId="5" fillId="0" borderId="1" xfId="0" applyNumberFormat="1" applyFont="1" applyFill="1" applyBorder="1" applyAlignment="1">
      <alignment wrapText="1"/>
    </xf>
    <xf numFmtId="165" fontId="1" fillId="0" borderId="1" xfId="1" applyNumberFormat="1" applyFont="1" applyFill="1" applyBorder="1" applyAlignment="1"/>
    <xf numFmtId="165" fontId="1" fillId="0" borderId="5" xfId="1" applyNumberFormat="1" applyFont="1" applyFill="1" applyBorder="1" applyAlignment="1"/>
    <xf numFmtId="165" fontId="7" fillId="0" borderId="7" xfId="1" applyNumberFormat="1" applyFont="1" applyFill="1" applyBorder="1" applyAlignment="1"/>
    <xf numFmtId="165" fontId="7" fillId="0" borderId="6" xfId="1" applyNumberFormat="1" applyFont="1" applyFill="1" applyBorder="1" applyAlignment="1"/>
    <xf numFmtId="165" fontId="5" fillId="0" borderId="3" xfId="1" applyNumberFormat="1" applyFont="1" applyFill="1" applyBorder="1" applyAlignment="1"/>
    <xf numFmtId="0" fontId="1" fillId="0" borderId="1" xfId="0" applyNumberFormat="1" applyFont="1" applyFill="1" applyBorder="1" applyAlignment="1"/>
    <xf numFmtId="165" fontId="7" fillId="0" borderId="1" xfId="1" applyNumberFormat="1" applyFont="1" applyFill="1" applyBorder="1" applyAlignment="1"/>
    <xf numFmtId="165" fontId="1" fillId="0" borderId="2" xfId="1" applyNumberFormat="1" applyFont="1" applyFill="1" applyBorder="1" applyAlignment="1"/>
    <xf numFmtId="165" fontId="5" fillId="0" borderId="4" xfId="1" applyNumberFormat="1" applyFont="1" applyFill="1" applyBorder="1" applyAlignment="1"/>
    <xf numFmtId="165" fontId="5" fillId="0" borderId="1" xfId="1" applyNumberFormat="1" applyFont="1" applyFill="1" applyBorder="1" applyAlignment="1"/>
    <xf numFmtId="0" fontId="1" fillId="0" borderId="5" xfId="0" applyNumberFormat="1" applyFont="1" applyFill="1" applyBorder="1" applyAlignment="1"/>
    <xf numFmtId="165" fontId="12" fillId="0" borderId="9" xfId="1" applyNumberFormat="1" applyFont="1" applyFill="1" applyBorder="1" applyAlignment="1"/>
    <xf numFmtId="0" fontId="1" fillId="0" borderId="0" xfId="0" applyNumberFormat="1" applyFont="1" applyFill="1" applyAlignment="1"/>
    <xf numFmtId="0" fontId="1" fillId="0" borderId="1" xfId="0" applyNumberFormat="1" applyFont="1" applyBorder="1" applyAlignment="1">
      <alignment horizontal="right"/>
    </xf>
    <xf numFmtId="1" fontId="9" fillId="0" borderId="1" xfId="0" applyNumberFormat="1" applyFont="1" applyFill="1" applyBorder="1" applyAlignment="1">
      <alignment wrapText="1"/>
    </xf>
    <xf numFmtId="1" fontId="7" fillId="0" borderId="1" xfId="0" applyNumberFormat="1" applyFont="1" applyFill="1" applyBorder="1" applyAlignment="1">
      <alignment wrapText="1"/>
    </xf>
    <xf numFmtId="0" fontId="7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wrapText="1"/>
    </xf>
    <xf numFmtId="1" fontId="5" fillId="2" borderId="1" xfId="0" applyNumberFormat="1" applyFont="1" applyFill="1" applyBorder="1" applyAlignment="1">
      <alignment wrapText="1"/>
    </xf>
    <xf numFmtId="165" fontId="1" fillId="2" borderId="1" xfId="1" applyNumberFormat="1" applyFont="1" applyFill="1" applyBorder="1" applyAlignment="1"/>
    <xf numFmtId="165" fontId="1" fillId="2" borderId="5" xfId="1" applyNumberFormat="1" applyFont="1" applyFill="1" applyBorder="1" applyAlignment="1"/>
    <xf numFmtId="165" fontId="7" fillId="2" borderId="7" xfId="1" applyNumberFormat="1" applyFont="1" applyFill="1" applyBorder="1" applyAlignment="1"/>
    <xf numFmtId="165" fontId="7" fillId="2" borderId="6" xfId="1" applyNumberFormat="1" applyFont="1" applyFill="1" applyBorder="1" applyAlignment="1"/>
    <xf numFmtId="165" fontId="5" fillId="2" borderId="3" xfId="1" applyNumberFormat="1" applyFont="1" applyFill="1" applyBorder="1" applyAlignment="1"/>
    <xf numFmtId="0" fontId="1" fillId="2" borderId="1" xfId="0" applyNumberFormat="1" applyFont="1" applyFill="1" applyBorder="1" applyAlignment="1"/>
    <xf numFmtId="165" fontId="7" fillId="2" borderId="1" xfId="1" applyNumberFormat="1" applyFont="1" applyFill="1" applyBorder="1" applyAlignment="1"/>
    <xf numFmtId="165" fontId="1" fillId="2" borderId="2" xfId="1" applyNumberFormat="1" applyFont="1" applyFill="1" applyBorder="1" applyAlignment="1"/>
    <xf numFmtId="165" fontId="5" fillId="2" borderId="4" xfId="1" applyNumberFormat="1" applyFont="1" applyFill="1" applyBorder="1" applyAlignment="1"/>
    <xf numFmtId="165" fontId="5" fillId="2" borderId="1" xfId="1" applyNumberFormat="1" applyFont="1" applyFill="1" applyBorder="1" applyAlignment="1"/>
    <xf numFmtId="0" fontId="1" fillId="2" borderId="5" xfId="0" applyNumberFormat="1" applyFont="1" applyFill="1" applyBorder="1" applyAlignment="1"/>
    <xf numFmtId="165" fontId="12" fillId="2" borderId="9" xfId="1" applyNumberFormat="1" applyFont="1" applyFill="1" applyBorder="1" applyAlignment="1"/>
    <xf numFmtId="0" fontId="1" fillId="2" borderId="0" xfId="0" applyNumberFormat="1" applyFont="1" applyFill="1" applyAlignment="1"/>
    <xf numFmtId="0" fontId="1" fillId="0" borderId="8" xfId="0" applyNumberFormat="1" applyFont="1" applyBorder="1" applyAlignment="1"/>
    <xf numFmtId="165" fontId="1" fillId="0" borderId="8" xfId="1" applyNumberFormat="1" applyFont="1" applyFill="1" applyBorder="1" applyAlignment="1"/>
    <xf numFmtId="165" fontId="1" fillId="0" borderId="8" xfId="1" applyNumberFormat="1" applyFont="1" applyBorder="1" applyAlignment="1"/>
    <xf numFmtId="4" fontId="1" fillId="0" borderId="1" xfId="0" applyNumberFormat="1" applyFont="1" applyFill="1" applyBorder="1" applyAlignment="1"/>
    <xf numFmtId="0" fontId="0" fillId="0" borderId="0" xfId="0" applyFont="1" applyFill="1" applyAlignment="1">
      <alignment vertical="top" wrapText="1"/>
    </xf>
    <xf numFmtId="0" fontId="5" fillId="0" borderId="1" xfId="0" applyNumberFormat="1" applyFont="1" applyFill="1" applyBorder="1" applyAlignment="1">
      <alignment wrapText="1"/>
    </xf>
    <xf numFmtId="0" fontId="5" fillId="0" borderId="1" xfId="0" applyNumberFormat="1" applyFont="1" applyBorder="1" applyAlignment="1">
      <alignment wrapText="1"/>
    </xf>
    <xf numFmtId="0" fontId="1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84"/>
  <sheetViews>
    <sheetView showGridLines="0" zoomScale="150" zoomScaleNormal="150" workbookViewId="0">
      <pane ySplit="2" topLeftCell="A3" activePane="bottomLeft" state="frozen"/>
      <selection pane="bottomLeft" sqref="A1:XFD1048576"/>
    </sheetView>
  </sheetViews>
  <sheetFormatPr baseColWidth="10" defaultColWidth="8.09765625" defaultRowHeight="15" customHeight="1" x14ac:dyDescent="0.25"/>
  <cols>
    <col min="1" max="1" width="6.09765625" style="1" customWidth="1"/>
    <col min="2" max="2" width="25.69921875" style="1" customWidth="1"/>
    <col min="3" max="3" width="11.5" style="53" hidden="1" customWidth="1"/>
    <col min="4" max="4" width="10.3984375" style="1" customWidth="1"/>
    <col min="5" max="5" width="9.59765625" style="1" customWidth="1"/>
    <col min="6" max="6" width="9.69921875" style="1" customWidth="1"/>
    <col min="7" max="7" width="9.5" style="1" customWidth="1"/>
    <col min="8" max="8" width="10.296875" style="1" customWidth="1"/>
    <col min="9" max="12" width="8" style="1" customWidth="1"/>
    <col min="13" max="256" width="8.09765625" style="1" customWidth="1"/>
  </cols>
  <sheetData>
    <row r="1" spans="1:256" ht="23.25" customHeight="1" x14ac:dyDescent="0.35">
      <c r="A1" s="80" t="s">
        <v>57</v>
      </c>
      <c r="B1" s="81"/>
      <c r="C1" s="81"/>
      <c r="D1" s="81"/>
      <c r="E1" s="81"/>
      <c r="F1" s="81"/>
      <c r="G1" s="81"/>
      <c r="H1" s="81"/>
      <c r="I1" s="2"/>
      <c r="J1" s="2"/>
      <c r="K1" s="2"/>
      <c r="L1" s="2"/>
    </row>
    <row r="2" spans="1:256" ht="45" customHeight="1" x14ac:dyDescent="0.25">
      <c r="A2" s="17" t="s">
        <v>0</v>
      </c>
      <c r="B2" s="17" t="s">
        <v>1</v>
      </c>
      <c r="C2" s="38" t="s">
        <v>51</v>
      </c>
      <c r="D2" s="33" t="s">
        <v>62</v>
      </c>
      <c r="E2" s="33" t="s">
        <v>58</v>
      </c>
      <c r="F2" s="33" t="s">
        <v>59</v>
      </c>
      <c r="G2" s="33" t="s">
        <v>60</v>
      </c>
      <c r="H2" s="33" t="s">
        <v>61</v>
      </c>
      <c r="I2" s="4"/>
      <c r="J2" s="2"/>
      <c r="K2" s="2"/>
      <c r="L2" s="2"/>
    </row>
    <row r="3" spans="1:256" ht="19.5" customHeight="1" x14ac:dyDescent="0.3">
      <c r="A3" s="5"/>
      <c r="B3" s="2"/>
      <c r="C3" s="39"/>
      <c r="D3" s="4"/>
      <c r="E3" s="4"/>
      <c r="F3" s="4"/>
      <c r="G3" s="4"/>
      <c r="H3" s="4"/>
      <c r="I3" s="4"/>
      <c r="J3" s="2"/>
      <c r="K3" s="2"/>
      <c r="L3" s="2"/>
    </row>
    <row r="4" spans="1:256" ht="17.25" customHeight="1" x14ac:dyDescent="0.3">
      <c r="A4" s="2"/>
      <c r="B4" s="35" t="s">
        <v>25</v>
      </c>
      <c r="C4" s="40"/>
      <c r="D4" s="7"/>
      <c r="E4" s="7"/>
      <c r="F4" s="7"/>
      <c r="G4" s="7"/>
      <c r="H4" s="7"/>
      <c r="I4" s="7"/>
      <c r="J4" s="2"/>
      <c r="K4" s="2"/>
      <c r="L4" s="2"/>
    </row>
    <row r="5" spans="1:256" ht="17.25" customHeight="1" x14ac:dyDescent="0.3">
      <c r="A5" s="2"/>
      <c r="B5" s="6"/>
      <c r="C5" s="40"/>
      <c r="D5" s="7"/>
      <c r="E5" s="7"/>
      <c r="F5" s="7"/>
      <c r="G5" s="7"/>
      <c r="H5" s="7"/>
      <c r="I5" s="7"/>
      <c r="J5" s="2"/>
      <c r="K5" s="2"/>
      <c r="L5" s="2"/>
    </row>
    <row r="6" spans="1:256" ht="17.100000000000001" customHeight="1" x14ac:dyDescent="0.25">
      <c r="A6" s="3">
        <v>3000</v>
      </c>
      <c r="B6" s="22" t="s">
        <v>17</v>
      </c>
      <c r="C6" s="41">
        <v>258333</v>
      </c>
      <c r="D6" s="11">
        <f>SUM(E6:H6)</f>
        <v>65000</v>
      </c>
      <c r="E6" s="11"/>
      <c r="F6" s="11">
        <v>65000</v>
      </c>
      <c r="G6" s="11"/>
      <c r="H6" s="11">
        <v>0</v>
      </c>
      <c r="I6" s="9"/>
      <c r="J6" s="9"/>
      <c r="K6" s="9"/>
      <c r="L6" s="9"/>
    </row>
    <row r="7" spans="1:256" ht="17.100000000000001" customHeight="1" x14ac:dyDescent="0.25">
      <c r="A7" s="3">
        <v>3100</v>
      </c>
      <c r="B7" s="27" t="s">
        <v>18</v>
      </c>
      <c r="C7" s="42">
        <v>222200</v>
      </c>
      <c r="D7" s="16">
        <f>SUM(E7:H7)</f>
        <v>150000</v>
      </c>
      <c r="E7" s="16">
        <v>150000</v>
      </c>
      <c r="F7" s="16"/>
      <c r="G7" s="16"/>
      <c r="H7" s="16">
        <v>0</v>
      </c>
      <c r="I7" s="9"/>
      <c r="J7" s="9"/>
      <c r="K7" s="9"/>
      <c r="L7" s="9"/>
    </row>
    <row r="8" spans="1:256" s="21" customFormat="1" ht="17.100000000000001" customHeight="1" x14ac:dyDescent="0.25">
      <c r="A8" s="17"/>
      <c r="B8" s="28" t="s">
        <v>39</v>
      </c>
      <c r="C8" s="43">
        <f>SUM(C6:C7)</f>
        <v>480533</v>
      </c>
      <c r="D8" s="26">
        <f t="shared" ref="D8:H8" si="0">SUM(D6:D7)</f>
        <v>215000</v>
      </c>
      <c r="E8" s="26">
        <f t="shared" si="0"/>
        <v>150000</v>
      </c>
      <c r="F8" s="26">
        <f t="shared" si="0"/>
        <v>65000</v>
      </c>
      <c r="G8" s="26">
        <f t="shared" si="0"/>
        <v>0</v>
      </c>
      <c r="H8" s="26">
        <f t="shared" si="0"/>
        <v>0</v>
      </c>
      <c r="I8" s="19"/>
      <c r="J8" s="19"/>
      <c r="K8" s="19"/>
      <c r="L8" s="1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</row>
    <row r="9" spans="1:256" s="21" customFormat="1" ht="17.100000000000001" customHeight="1" x14ac:dyDescent="0.25">
      <c r="A9" s="17"/>
      <c r="B9" s="29"/>
      <c r="C9" s="44"/>
      <c r="D9" s="30"/>
      <c r="E9" s="30"/>
      <c r="F9" s="30"/>
      <c r="G9" s="30"/>
      <c r="H9" s="30"/>
      <c r="I9" s="19"/>
      <c r="J9" s="19"/>
      <c r="K9" s="19"/>
      <c r="L9" s="19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</row>
    <row r="10" spans="1:256" ht="17.100000000000001" customHeight="1" x14ac:dyDescent="0.25">
      <c r="A10" s="3">
        <v>3420</v>
      </c>
      <c r="B10" s="3" t="s">
        <v>19</v>
      </c>
      <c r="C10" s="41">
        <v>57660</v>
      </c>
      <c r="D10" s="11">
        <f t="shared" ref="D10" si="1">SUM(E10:H10)</f>
        <v>100000</v>
      </c>
      <c r="E10" s="11">
        <v>100000</v>
      </c>
      <c r="F10" s="11">
        <v>0</v>
      </c>
      <c r="G10" s="11">
        <v>0</v>
      </c>
      <c r="H10" s="11">
        <v>0</v>
      </c>
      <c r="I10" s="9"/>
      <c r="J10" s="9"/>
      <c r="K10" s="9"/>
      <c r="L10" s="9"/>
    </row>
    <row r="11" spans="1:256" ht="17.100000000000001" customHeight="1" x14ac:dyDescent="0.25">
      <c r="A11" s="3">
        <v>3401</v>
      </c>
      <c r="B11" s="22" t="s">
        <v>53</v>
      </c>
      <c r="C11" s="41">
        <v>78904</v>
      </c>
      <c r="D11" s="11">
        <f>SUM(E11:H11)</f>
        <v>110000</v>
      </c>
      <c r="E11" s="11">
        <v>110000</v>
      </c>
      <c r="F11" s="11">
        <v>0</v>
      </c>
      <c r="G11" s="11">
        <v>0</v>
      </c>
      <c r="H11" s="11">
        <v>0</v>
      </c>
      <c r="I11" s="9"/>
      <c r="J11" s="9"/>
      <c r="K11" s="9"/>
      <c r="L11" s="9"/>
    </row>
    <row r="12" spans="1:256" ht="17.100000000000001" customHeight="1" x14ac:dyDescent="0.25">
      <c r="A12" s="3">
        <v>3442</v>
      </c>
      <c r="B12" s="3" t="s">
        <v>20</v>
      </c>
      <c r="C12" s="41">
        <v>4292</v>
      </c>
      <c r="D12" s="11">
        <f>SUM(E12:H12)</f>
        <v>0</v>
      </c>
      <c r="E12" s="11">
        <v>0</v>
      </c>
      <c r="F12" s="11">
        <v>0</v>
      </c>
      <c r="G12" s="11">
        <v>0</v>
      </c>
      <c r="H12" s="11">
        <v>0</v>
      </c>
      <c r="I12" s="9"/>
      <c r="J12" s="9"/>
      <c r="K12" s="9"/>
      <c r="L12" s="9"/>
    </row>
    <row r="13" spans="1:256" ht="17.100000000000001" customHeight="1" x14ac:dyDescent="0.25">
      <c r="A13" s="3">
        <v>3443</v>
      </c>
      <c r="B13" s="27" t="s">
        <v>20</v>
      </c>
      <c r="C13" s="42">
        <v>16800</v>
      </c>
      <c r="D13" s="16">
        <f>SUM(E13:H13)</f>
        <v>70000</v>
      </c>
      <c r="E13" s="16">
        <v>70000</v>
      </c>
      <c r="F13" s="16">
        <v>0</v>
      </c>
      <c r="G13" s="16">
        <v>0</v>
      </c>
      <c r="H13" s="16">
        <v>0</v>
      </c>
      <c r="I13" s="9"/>
      <c r="J13" s="9"/>
      <c r="K13" s="9"/>
      <c r="L13" s="9"/>
    </row>
    <row r="14" spans="1:256" s="21" customFormat="1" ht="17.100000000000001" customHeight="1" x14ac:dyDescent="0.25">
      <c r="A14" s="17"/>
      <c r="B14" s="28" t="s">
        <v>20</v>
      </c>
      <c r="C14" s="43">
        <f>SUM(C10:C13)</f>
        <v>157656</v>
      </c>
      <c r="D14" s="26">
        <f t="shared" ref="D14:H14" si="2">SUM(D10:D13)</f>
        <v>280000</v>
      </c>
      <c r="E14" s="26">
        <f t="shared" si="2"/>
        <v>280000</v>
      </c>
      <c r="F14" s="26">
        <v>0</v>
      </c>
      <c r="G14" s="26">
        <f t="shared" si="2"/>
        <v>0</v>
      </c>
      <c r="H14" s="26">
        <f t="shared" si="2"/>
        <v>0</v>
      </c>
      <c r="I14" s="19"/>
      <c r="J14" s="19"/>
      <c r="K14" s="19"/>
      <c r="L14" s="19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</row>
    <row r="15" spans="1:256" s="21" customFormat="1" ht="17.100000000000001" customHeight="1" x14ac:dyDescent="0.25">
      <c r="A15" s="17"/>
      <c r="B15" s="29"/>
      <c r="C15" s="44"/>
      <c r="D15" s="30"/>
      <c r="E15" s="30"/>
      <c r="F15" s="30"/>
      <c r="G15" s="30"/>
      <c r="H15" s="30"/>
      <c r="I15" s="19"/>
      <c r="J15" s="19"/>
      <c r="K15" s="19"/>
      <c r="L15" s="19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</row>
    <row r="16" spans="1:256" ht="17.100000000000001" customHeight="1" x14ac:dyDescent="0.25">
      <c r="A16" s="3">
        <v>3198</v>
      </c>
      <c r="B16" s="3" t="s">
        <v>3</v>
      </c>
      <c r="C16" s="41">
        <v>48123</v>
      </c>
      <c r="D16" s="11">
        <f t="shared" ref="D16:D17" si="3">SUM(E16:H16)</f>
        <v>50000</v>
      </c>
      <c r="E16" s="11">
        <v>50000</v>
      </c>
      <c r="F16" s="41"/>
      <c r="G16" s="41"/>
      <c r="H16" s="41"/>
      <c r="I16" s="9"/>
      <c r="J16" s="9"/>
      <c r="K16" s="9"/>
      <c r="L16" s="9"/>
    </row>
    <row r="17" spans="1:256" ht="17.100000000000001" customHeight="1" x14ac:dyDescent="0.25">
      <c r="A17" s="3">
        <v>3117</v>
      </c>
      <c r="B17" s="22" t="s">
        <v>2</v>
      </c>
      <c r="C17" s="41">
        <v>128948</v>
      </c>
      <c r="D17" s="11">
        <f t="shared" si="3"/>
        <v>130000</v>
      </c>
      <c r="E17" s="11">
        <v>130000</v>
      </c>
      <c r="F17" s="11">
        <v>0</v>
      </c>
      <c r="G17" s="11">
        <v>0</v>
      </c>
      <c r="H17" s="11">
        <v>0</v>
      </c>
      <c r="I17" s="9"/>
      <c r="J17" s="9"/>
      <c r="K17" s="9"/>
      <c r="L17" s="9"/>
    </row>
    <row r="18" spans="1:256" ht="17.100000000000001" customHeight="1" x14ac:dyDescent="0.25">
      <c r="A18" s="3">
        <v>3270</v>
      </c>
      <c r="B18" s="3" t="s">
        <v>4</v>
      </c>
      <c r="C18" s="41">
        <v>30933</v>
      </c>
      <c r="D18" s="11">
        <f>SUM(E18:H18)</f>
        <v>30000</v>
      </c>
      <c r="E18" s="11">
        <v>0</v>
      </c>
      <c r="F18" s="11">
        <v>0</v>
      </c>
      <c r="G18" s="11">
        <v>30000</v>
      </c>
      <c r="H18" s="11">
        <v>0</v>
      </c>
      <c r="I18" s="9"/>
      <c r="J18" s="9"/>
      <c r="K18" s="9"/>
      <c r="L18" s="9"/>
    </row>
    <row r="19" spans="1:256" ht="17.100000000000001" customHeight="1" x14ac:dyDescent="0.25">
      <c r="A19" s="3">
        <v>3920</v>
      </c>
      <c r="B19" s="3" t="s">
        <v>21</v>
      </c>
      <c r="C19" s="41">
        <v>62100</v>
      </c>
      <c r="D19" s="11">
        <f t="shared" ref="D19:D24" si="4">SUM(E19:H19)</f>
        <v>60000</v>
      </c>
      <c r="E19" s="11">
        <v>60000</v>
      </c>
      <c r="F19" s="11">
        <v>0</v>
      </c>
      <c r="G19" s="11">
        <v>0</v>
      </c>
      <c r="H19" s="11">
        <v>0</v>
      </c>
      <c r="I19" s="9"/>
      <c r="J19" s="9"/>
      <c r="K19" s="9"/>
      <c r="L19" s="9"/>
    </row>
    <row r="20" spans="1:256" ht="17.100000000000001" customHeight="1" x14ac:dyDescent="0.25">
      <c r="A20" s="3">
        <v>3970</v>
      </c>
      <c r="B20" s="3" t="s">
        <v>54</v>
      </c>
      <c r="C20" s="41">
        <v>369193</v>
      </c>
      <c r="D20" s="11">
        <f t="shared" si="4"/>
        <v>0</v>
      </c>
      <c r="E20" s="11"/>
      <c r="F20" s="11">
        <v>0</v>
      </c>
      <c r="G20" s="11">
        <v>0</v>
      </c>
      <c r="H20" s="11">
        <v>0</v>
      </c>
      <c r="I20" s="9"/>
      <c r="J20" s="9"/>
      <c r="K20" s="9"/>
      <c r="L20" s="9"/>
    </row>
    <row r="21" spans="1:256" ht="17.100000000000001" customHeight="1" x14ac:dyDescent="0.25">
      <c r="A21" s="3">
        <v>3980</v>
      </c>
      <c r="B21" s="3" t="s">
        <v>7</v>
      </c>
      <c r="C21" s="41">
        <v>370750</v>
      </c>
      <c r="D21" s="11">
        <f t="shared" si="4"/>
        <v>365000</v>
      </c>
      <c r="E21" s="11">
        <v>0</v>
      </c>
      <c r="F21" s="11">
        <v>300000</v>
      </c>
      <c r="G21" s="11">
        <v>35000</v>
      </c>
      <c r="H21" s="11">
        <v>30000</v>
      </c>
      <c r="I21" s="9"/>
      <c r="J21" s="9"/>
      <c r="K21" s="9"/>
      <c r="L21" s="9"/>
    </row>
    <row r="22" spans="1:256" ht="17.100000000000001" customHeight="1" x14ac:dyDescent="0.25">
      <c r="A22" s="3">
        <v>3981</v>
      </c>
      <c r="B22" s="3" t="s">
        <v>8</v>
      </c>
      <c r="C22" s="41">
        <v>16151</v>
      </c>
      <c r="D22" s="11">
        <f t="shared" si="4"/>
        <v>15000</v>
      </c>
      <c r="E22" s="11">
        <v>0</v>
      </c>
      <c r="F22" s="11">
        <v>15000</v>
      </c>
      <c r="G22" s="11">
        <v>0</v>
      </c>
      <c r="H22" s="11">
        <v>0</v>
      </c>
      <c r="I22" s="9"/>
      <c r="J22" s="9"/>
      <c r="K22" s="9"/>
      <c r="L22" s="9"/>
    </row>
    <row r="23" spans="1:256" ht="17.100000000000001" customHeight="1" x14ac:dyDescent="0.25">
      <c r="A23" s="3">
        <v>3990</v>
      </c>
      <c r="B23" s="3" t="s">
        <v>22</v>
      </c>
      <c r="C23" s="42">
        <v>126001</v>
      </c>
      <c r="D23" s="11">
        <f t="shared" si="4"/>
        <v>113000</v>
      </c>
      <c r="E23" s="11">
        <v>80000</v>
      </c>
      <c r="F23" s="11">
        <v>5000</v>
      </c>
      <c r="G23" s="11">
        <v>25000</v>
      </c>
      <c r="H23" s="11">
        <v>3000</v>
      </c>
      <c r="I23" s="9"/>
      <c r="J23" s="9"/>
      <c r="K23" s="9"/>
      <c r="L23" s="9"/>
    </row>
    <row r="24" spans="1:256" ht="17.100000000000001" customHeight="1" x14ac:dyDescent="0.25">
      <c r="A24" s="3">
        <v>3999</v>
      </c>
      <c r="B24" s="27" t="s">
        <v>23</v>
      </c>
      <c r="C24" s="42">
        <v>65286</v>
      </c>
      <c r="D24" s="16">
        <f t="shared" si="4"/>
        <v>2000</v>
      </c>
      <c r="E24" s="16"/>
      <c r="F24" s="16">
        <v>2000</v>
      </c>
      <c r="G24" s="16">
        <v>0</v>
      </c>
      <c r="H24" s="16">
        <v>0</v>
      </c>
      <c r="I24" s="9"/>
      <c r="J24" s="9"/>
      <c r="K24" s="9"/>
      <c r="L24" s="9"/>
    </row>
    <row r="25" spans="1:256" s="21" customFormat="1" ht="17.100000000000001" customHeight="1" x14ac:dyDescent="0.25">
      <c r="A25" s="17"/>
      <c r="B25" s="28" t="s">
        <v>5</v>
      </c>
      <c r="C25" s="43">
        <f t="shared" ref="C25:H25" si="5">SUM(C16:C24)</f>
        <v>1217485</v>
      </c>
      <c r="D25" s="26">
        <f t="shared" si="5"/>
        <v>765000</v>
      </c>
      <c r="E25" s="26">
        <f t="shared" si="5"/>
        <v>320000</v>
      </c>
      <c r="F25" s="26">
        <f t="shared" si="5"/>
        <v>322000</v>
      </c>
      <c r="G25" s="26">
        <f t="shared" si="5"/>
        <v>90000</v>
      </c>
      <c r="H25" s="26">
        <f t="shared" si="5"/>
        <v>33000</v>
      </c>
      <c r="I25" s="19"/>
      <c r="J25" s="19"/>
      <c r="K25" s="19"/>
      <c r="L25" s="19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</row>
    <row r="26" spans="1:256" s="21" customFormat="1" ht="17.100000000000001" customHeight="1" x14ac:dyDescent="0.25">
      <c r="A26" s="17"/>
      <c r="B26" s="31"/>
      <c r="C26" s="41"/>
      <c r="D26" s="11"/>
      <c r="E26" s="11"/>
      <c r="F26" s="11"/>
      <c r="G26" s="11"/>
      <c r="H26" s="11"/>
      <c r="I26" s="19"/>
      <c r="J26" s="19"/>
      <c r="K26" s="19"/>
      <c r="L26" s="19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</row>
    <row r="27" spans="1:256" ht="17.100000000000001" customHeight="1" x14ac:dyDescent="0.3">
      <c r="A27" s="2"/>
      <c r="B27" s="32" t="s">
        <v>24</v>
      </c>
      <c r="C27" s="45">
        <f t="shared" ref="C27:H27" si="6">+C8+C14+C25</f>
        <v>1855674</v>
      </c>
      <c r="D27" s="13">
        <f t="shared" si="6"/>
        <v>1260000</v>
      </c>
      <c r="E27" s="13">
        <f t="shared" si="6"/>
        <v>750000</v>
      </c>
      <c r="F27" s="13">
        <f t="shared" si="6"/>
        <v>387000</v>
      </c>
      <c r="G27" s="13">
        <f t="shared" si="6"/>
        <v>90000</v>
      </c>
      <c r="H27" s="13">
        <f t="shared" si="6"/>
        <v>33000</v>
      </c>
      <c r="I27" s="10"/>
      <c r="J27" s="10"/>
      <c r="K27" s="10"/>
      <c r="L27" s="10"/>
    </row>
    <row r="28" spans="1:256" ht="17.100000000000001" customHeight="1" x14ac:dyDescent="0.25">
      <c r="A28" s="2"/>
      <c r="B28" s="8"/>
      <c r="C28" s="46"/>
      <c r="D28" s="3"/>
      <c r="E28" s="3"/>
      <c r="F28" s="3"/>
      <c r="G28" s="3"/>
      <c r="H28" s="3"/>
      <c r="I28" s="9"/>
      <c r="J28" s="9"/>
      <c r="K28" s="9"/>
      <c r="L28" s="9"/>
    </row>
    <row r="29" spans="1:256" ht="17.100000000000001" customHeight="1" x14ac:dyDescent="0.25">
      <c r="A29" s="2"/>
      <c r="B29" s="2"/>
      <c r="C29" s="46"/>
      <c r="D29" s="3"/>
      <c r="E29" s="3"/>
      <c r="F29" s="3"/>
      <c r="G29" s="3"/>
      <c r="H29" s="3"/>
      <c r="I29" s="9"/>
      <c r="J29" s="9"/>
      <c r="K29" s="9"/>
      <c r="L29" s="9"/>
    </row>
    <row r="30" spans="1:256" ht="17.25" customHeight="1" x14ac:dyDescent="0.3">
      <c r="A30" s="2"/>
      <c r="B30" s="35" t="s">
        <v>40</v>
      </c>
      <c r="C30" s="41"/>
      <c r="D30" s="11"/>
      <c r="E30" s="11"/>
      <c r="F30" s="11"/>
      <c r="G30" s="11"/>
      <c r="H30" s="11"/>
      <c r="I30" s="9"/>
      <c r="J30" s="9"/>
      <c r="K30" s="9"/>
      <c r="L30" s="9"/>
    </row>
    <row r="31" spans="1:256" ht="17.100000000000001" customHeight="1" x14ac:dyDescent="0.25">
      <c r="A31" s="2"/>
      <c r="B31" s="8"/>
      <c r="C31" s="41"/>
      <c r="D31" s="11"/>
      <c r="E31" s="11"/>
      <c r="F31" s="11"/>
      <c r="G31" s="11"/>
      <c r="H31" s="11"/>
      <c r="I31" s="9"/>
      <c r="J31" s="9"/>
      <c r="K31" s="9"/>
      <c r="L31" s="9"/>
    </row>
    <row r="32" spans="1:256" ht="17.100000000000001" customHeight="1" x14ac:dyDescent="0.25">
      <c r="A32" s="3">
        <v>4000</v>
      </c>
      <c r="B32" s="27" t="s">
        <v>10</v>
      </c>
      <c r="C32" s="42">
        <v>41365</v>
      </c>
      <c r="D32" s="16">
        <f t="shared" ref="D32:D33" si="7">SUM(E32:H32)</f>
        <v>45000</v>
      </c>
      <c r="E32" s="16">
        <v>45000</v>
      </c>
      <c r="F32" s="16">
        <v>0</v>
      </c>
      <c r="G32" s="16">
        <v>0</v>
      </c>
      <c r="H32" s="16">
        <v>0</v>
      </c>
      <c r="I32" s="9"/>
      <c r="J32" s="9"/>
      <c r="K32" s="9"/>
      <c r="L32" s="9"/>
    </row>
    <row r="33" spans="1:256" s="21" customFormat="1" ht="17.100000000000001" customHeight="1" x14ac:dyDescent="0.25">
      <c r="A33" s="23"/>
      <c r="B33" s="28" t="s">
        <v>9</v>
      </c>
      <c r="C33" s="43">
        <f>SUM(C32:C32)</f>
        <v>41365</v>
      </c>
      <c r="D33" s="26">
        <f t="shared" si="7"/>
        <v>45000</v>
      </c>
      <c r="E33" s="26">
        <f>SUM(E32:E32)</f>
        <v>45000</v>
      </c>
      <c r="F33" s="26">
        <v>0</v>
      </c>
      <c r="G33" s="26">
        <f>SUM(G32:G32)</f>
        <v>0</v>
      </c>
      <c r="H33" s="26">
        <f>SUM(H32:H32)</f>
        <v>0</v>
      </c>
      <c r="I33" s="23"/>
      <c r="J33" s="23"/>
      <c r="K33" s="23"/>
      <c r="L33" s="23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  <c r="IL33" s="20"/>
      <c r="IM33" s="20"/>
      <c r="IN33" s="20"/>
      <c r="IO33" s="20"/>
      <c r="IP33" s="20"/>
      <c r="IQ33" s="20"/>
      <c r="IR33" s="20"/>
      <c r="IS33" s="20"/>
      <c r="IT33" s="20"/>
      <c r="IU33" s="20"/>
      <c r="IV33" s="20"/>
    </row>
    <row r="34" spans="1:256" s="21" customFormat="1" ht="17.100000000000001" customHeight="1" x14ac:dyDescent="0.25">
      <c r="A34" s="23"/>
      <c r="B34" s="17"/>
      <c r="C34" s="47"/>
      <c r="D34" s="18"/>
      <c r="E34" s="18"/>
      <c r="F34" s="18"/>
      <c r="G34" s="18"/>
      <c r="H34" s="18"/>
      <c r="I34" s="23"/>
      <c r="J34" s="23"/>
      <c r="K34" s="23"/>
      <c r="L34" s="23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  <c r="IU34" s="20"/>
      <c r="IV34" s="20"/>
    </row>
    <row r="35" spans="1:256" ht="17.100000000000001" customHeight="1" x14ac:dyDescent="0.25">
      <c r="A35" s="3">
        <v>6500</v>
      </c>
      <c r="B35" s="3" t="s">
        <v>26</v>
      </c>
      <c r="C35" s="41">
        <v>189105</v>
      </c>
      <c r="D35" s="11">
        <f t="shared" ref="D35:D59" si="8">SUM(E35:H35)</f>
        <v>200000</v>
      </c>
      <c r="E35" s="11">
        <v>0</v>
      </c>
      <c r="F35" s="11">
        <v>170000</v>
      </c>
      <c r="G35" s="11">
        <v>20000</v>
      </c>
      <c r="H35" s="11">
        <v>10000</v>
      </c>
      <c r="I35" s="2"/>
      <c r="J35" s="2"/>
      <c r="K35" s="2"/>
      <c r="L35" s="2"/>
    </row>
    <row r="36" spans="1:256" ht="17.100000000000001" customHeight="1" x14ac:dyDescent="0.25">
      <c r="A36" s="3">
        <v>6530</v>
      </c>
      <c r="B36" s="3" t="s">
        <v>23</v>
      </c>
      <c r="C36" s="41">
        <v>11588</v>
      </c>
      <c r="D36" s="11">
        <f t="shared" si="8"/>
        <v>13000</v>
      </c>
      <c r="E36" s="11">
        <v>2000</v>
      </c>
      <c r="F36" s="11">
        <v>9000</v>
      </c>
      <c r="G36" s="11">
        <v>2000</v>
      </c>
      <c r="H36" s="11">
        <v>0</v>
      </c>
      <c r="I36" s="9"/>
      <c r="J36" s="9"/>
      <c r="K36" s="9"/>
      <c r="L36" s="9"/>
    </row>
    <row r="37" spans="1:256" ht="17.100000000000001" customHeight="1" x14ac:dyDescent="0.25">
      <c r="A37" s="3">
        <v>6551</v>
      </c>
      <c r="B37" s="27" t="s">
        <v>12</v>
      </c>
      <c r="C37" s="42">
        <v>31876</v>
      </c>
      <c r="D37" s="16">
        <f t="shared" si="8"/>
        <v>32000</v>
      </c>
      <c r="E37" s="16">
        <v>0</v>
      </c>
      <c r="F37" s="16">
        <v>10000</v>
      </c>
      <c r="G37" s="16">
        <v>10000</v>
      </c>
      <c r="H37" s="16">
        <v>12000</v>
      </c>
      <c r="I37" s="9"/>
      <c r="J37" s="9"/>
      <c r="K37" s="9"/>
      <c r="L37" s="9"/>
    </row>
    <row r="38" spans="1:256" s="21" customFormat="1" ht="17.100000000000001" customHeight="1" x14ac:dyDescent="0.25">
      <c r="A38" s="17"/>
      <c r="B38" s="28" t="s">
        <v>41</v>
      </c>
      <c r="C38" s="43">
        <f>SUM(C35:C37)</f>
        <v>232569</v>
      </c>
      <c r="D38" s="26">
        <f t="shared" ref="D38:H38" si="9">SUM(D35:D37)</f>
        <v>245000</v>
      </c>
      <c r="E38" s="26">
        <f t="shared" si="9"/>
        <v>2000</v>
      </c>
      <c r="F38" s="26">
        <f t="shared" si="9"/>
        <v>189000</v>
      </c>
      <c r="G38" s="26">
        <f t="shared" si="9"/>
        <v>32000</v>
      </c>
      <c r="H38" s="26">
        <f t="shared" si="9"/>
        <v>22000</v>
      </c>
      <c r="I38" s="19"/>
      <c r="J38" s="19"/>
      <c r="K38" s="19"/>
      <c r="L38" s="19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  <c r="IT38" s="20"/>
      <c r="IU38" s="20"/>
      <c r="IV38" s="20"/>
    </row>
    <row r="39" spans="1:256" s="21" customFormat="1" ht="17.100000000000001" customHeight="1" x14ac:dyDescent="0.25">
      <c r="A39" s="17"/>
      <c r="B39" s="17"/>
      <c r="C39" s="47"/>
      <c r="D39" s="18"/>
      <c r="E39" s="18"/>
      <c r="F39" s="18"/>
      <c r="G39" s="18"/>
      <c r="H39" s="18"/>
      <c r="I39" s="19"/>
      <c r="J39" s="19"/>
      <c r="K39" s="19"/>
      <c r="L39" s="19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  <c r="IK39" s="20"/>
      <c r="IL39" s="20"/>
      <c r="IM39" s="20"/>
      <c r="IN39" s="20"/>
      <c r="IO39" s="20"/>
      <c r="IP39" s="20"/>
      <c r="IQ39" s="20"/>
      <c r="IR39" s="20"/>
      <c r="IS39" s="20"/>
      <c r="IT39" s="20"/>
      <c r="IU39" s="20"/>
      <c r="IV39" s="20"/>
    </row>
    <row r="40" spans="1:256" ht="17.100000000000001" customHeight="1" x14ac:dyDescent="0.25">
      <c r="A40" s="3">
        <v>6630</v>
      </c>
      <c r="B40" s="3" t="s">
        <v>13</v>
      </c>
      <c r="C40" s="41">
        <v>1359404</v>
      </c>
      <c r="D40" s="11">
        <f t="shared" si="8"/>
        <v>252000</v>
      </c>
      <c r="E40" s="11">
        <v>250000</v>
      </c>
      <c r="F40" s="11">
        <v>2000</v>
      </c>
      <c r="G40" s="11">
        <v>0</v>
      </c>
      <c r="H40" s="11">
        <v>0</v>
      </c>
      <c r="I40" s="9"/>
      <c r="J40" s="9"/>
      <c r="K40" s="9"/>
      <c r="L40" s="9"/>
    </row>
    <row r="41" spans="1:256" ht="17.100000000000001" customHeight="1" x14ac:dyDescent="0.25">
      <c r="A41" s="3">
        <v>6520</v>
      </c>
      <c r="B41" s="27" t="s">
        <v>23</v>
      </c>
      <c r="C41" s="42">
        <v>15000</v>
      </c>
      <c r="D41" s="11">
        <f t="shared" si="8"/>
        <v>4000</v>
      </c>
      <c r="E41" s="16">
        <v>2000</v>
      </c>
      <c r="F41" s="16">
        <v>1000</v>
      </c>
      <c r="G41" s="16">
        <v>1000</v>
      </c>
      <c r="H41" s="16">
        <v>0</v>
      </c>
      <c r="I41" s="9"/>
      <c r="J41" s="9"/>
      <c r="K41" s="9"/>
      <c r="L41" s="9"/>
    </row>
    <row r="42" spans="1:256" ht="17.100000000000001" customHeight="1" x14ac:dyDescent="0.25">
      <c r="A42" s="3">
        <v>6990</v>
      </c>
      <c r="B42" s="27" t="s">
        <v>23</v>
      </c>
      <c r="C42" s="42">
        <v>1000</v>
      </c>
      <c r="D42" s="11">
        <f t="shared" si="8"/>
        <v>2000</v>
      </c>
      <c r="E42" s="16">
        <v>2000</v>
      </c>
      <c r="F42" s="16">
        <v>0</v>
      </c>
      <c r="G42" s="16">
        <v>0</v>
      </c>
      <c r="H42" s="16">
        <v>0</v>
      </c>
      <c r="I42" s="9"/>
      <c r="J42" s="9"/>
      <c r="K42" s="9"/>
      <c r="L42" s="9"/>
    </row>
    <row r="43" spans="1:256" s="21" customFormat="1" ht="17.100000000000001" customHeight="1" x14ac:dyDescent="0.25">
      <c r="A43" s="17"/>
      <c r="B43" s="28" t="s">
        <v>42</v>
      </c>
      <c r="C43" s="43">
        <f t="shared" ref="C43:H43" si="10">SUM(C40:C42)</f>
        <v>1375404</v>
      </c>
      <c r="D43" s="26">
        <f t="shared" si="10"/>
        <v>258000</v>
      </c>
      <c r="E43" s="26">
        <f t="shared" si="10"/>
        <v>254000</v>
      </c>
      <c r="F43" s="26">
        <f t="shared" si="10"/>
        <v>3000</v>
      </c>
      <c r="G43" s="26">
        <f t="shared" si="10"/>
        <v>1000</v>
      </c>
      <c r="H43" s="26">
        <f t="shared" si="10"/>
        <v>0</v>
      </c>
      <c r="I43" s="23"/>
      <c r="J43" s="23"/>
      <c r="K43" s="23"/>
      <c r="L43" s="23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0"/>
      <c r="IL43" s="20"/>
      <c r="IM43" s="20"/>
      <c r="IN43" s="20"/>
      <c r="IO43" s="20"/>
      <c r="IP43" s="20"/>
      <c r="IQ43" s="20"/>
      <c r="IR43" s="20"/>
      <c r="IS43" s="20"/>
      <c r="IT43" s="20"/>
      <c r="IU43" s="20"/>
      <c r="IV43" s="20"/>
    </row>
    <row r="44" spans="1:256" s="21" customFormat="1" ht="17.100000000000001" customHeight="1" x14ac:dyDescent="0.25">
      <c r="A44" s="17"/>
      <c r="B44" s="17"/>
      <c r="C44" s="47"/>
      <c r="D44" s="18"/>
      <c r="E44" s="18"/>
      <c r="F44" s="18"/>
      <c r="G44" s="18"/>
      <c r="H44" s="18"/>
      <c r="I44" s="23"/>
      <c r="J44" s="23"/>
      <c r="K44" s="23"/>
      <c r="L44" s="23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  <c r="IK44" s="20"/>
      <c r="IL44" s="20"/>
      <c r="IM44" s="20"/>
      <c r="IN44" s="20"/>
      <c r="IO44" s="20"/>
      <c r="IP44" s="20"/>
      <c r="IQ44" s="20"/>
      <c r="IR44" s="20"/>
      <c r="IS44" s="20"/>
      <c r="IT44" s="20"/>
      <c r="IU44" s="20"/>
      <c r="IV44" s="20"/>
    </row>
    <row r="45" spans="1:256" ht="17.100000000000001" customHeight="1" x14ac:dyDescent="0.25">
      <c r="A45" s="3">
        <v>6705</v>
      </c>
      <c r="B45" s="27" t="s">
        <v>27</v>
      </c>
      <c r="C45" s="42">
        <v>60502</v>
      </c>
      <c r="D45" s="16">
        <f t="shared" si="8"/>
        <v>75000</v>
      </c>
      <c r="E45" s="16">
        <v>75000</v>
      </c>
      <c r="F45" s="16">
        <v>0</v>
      </c>
      <c r="G45" s="16">
        <v>0</v>
      </c>
      <c r="H45" s="16">
        <v>0</v>
      </c>
      <c r="I45" s="2"/>
      <c r="J45" s="2"/>
      <c r="K45" s="2"/>
      <c r="L45" s="2"/>
    </row>
    <row r="46" spans="1:256" s="21" customFormat="1" ht="17.100000000000001" customHeight="1" x14ac:dyDescent="0.25">
      <c r="A46" s="17"/>
      <c r="B46" s="28" t="s">
        <v>43</v>
      </c>
      <c r="C46" s="43">
        <f t="shared" ref="C46:H46" si="11">SUM(C45)</f>
        <v>60502</v>
      </c>
      <c r="D46" s="26">
        <f t="shared" si="11"/>
        <v>75000</v>
      </c>
      <c r="E46" s="26">
        <f t="shared" si="11"/>
        <v>75000</v>
      </c>
      <c r="F46" s="26">
        <v>0</v>
      </c>
      <c r="G46" s="26">
        <f t="shared" si="11"/>
        <v>0</v>
      </c>
      <c r="H46" s="26">
        <f t="shared" si="11"/>
        <v>0</v>
      </c>
      <c r="I46" s="23"/>
      <c r="J46" s="23"/>
      <c r="K46" s="23"/>
      <c r="L46" s="23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  <c r="IV46" s="20"/>
    </row>
    <row r="47" spans="1:256" s="21" customFormat="1" ht="17.100000000000001" customHeight="1" x14ac:dyDescent="0.25">
      <c r="A47" s="17"/>
      <c r="B47" s="17"/>
      <c r="C47" s="47"/>
      <c r="D47" s="18"/>
      <c r="E47" s="18"/>
      <c r="F47" s="18"/>
      <c r="G47" s="18"/>
      <c r="H47" s="18"/>
      <c r="I47" s="23"/>
      <c r="J47" s="23"/>
      <c r="K47" s="23"/>
      <c r="L47" s="23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  <c r="IU47" s="20"/>
      <c r="IV47" s="20"/>
    </row>
    <row r="48" spans="1:256" ht="17.100000000000001" customHeight="1" x14ac:dyDescent="0.25">
      <c r="A48" s="3">
        <v>6790</v>
      </c>
      <c r="B48" s="3" t="s">
        <v>23</v>
      </c>
      <c r="C48" s="41">
        <v>38575</v>
      </c>
      <c r="D48" s="11">
        <f t="shared" si="8"/>
        <v>4500</v>
      </c>
      <c r="E48" s="11">
        <v>2000</v>
      </c>
      <c r="F48" s="11">
        <v>0</v>
      </c>
      <c r="G48" s="11">
        <v>0</v>
      </c>
      <c r="H48" s="11">
        <v>2500</v>
      </c>
      <c r="I48" s="9"/>
      <c r="J48" s="9"/>
      <c r="K48" s="9"/>
      <c r="L48" s="9"/>
    </row>
    <row r="49" spans="1:256" ht="17.100000000000001" customHeight="1" x14ac:dyDescent="0.25">
      <c r="A49" s="3">
        <v>6810</v>
      </c>
      <c r="B49" s="3" t="s">
        <v>28</v>
      </c>
      <c r="C49" s="41">
        <v>9262</v>
      </c>
      <c r="D49" s="11">
        <f t="shared" si="8"/>
        <v>16500</v>
      </c>
      <c r="E49" s="11">
        <v>15000</v>
      </c>
      <c r="F49" s="11">
        <v>0</v>
      </c>
      <c r="G49" s="11">
        <v>0</v>
      </c>
      <c r="H49" s="11">
        <v>1500</v>
      </c>
      <c r="I49" s="9"/>
      <c r="J49" s="9"/>
      <c r="K49" s="9"/>
      <c r="L49" s="9"/>
    </row>
    <row r="50" spans="1:256" ht="17.100000000000001" customHeight="1" x14ac:dyDescent="0.25">
      <c r="A50" s="3">
        <v>6890</v>
      </c>
      <c r="B50" s="27" t="s">
        <v>29</v>
      </c>
      <c r="C50" s="42">
        <v>591</v>
      </c>
      <c r="D50" s="16">
        <f t="shared" si="8"/>
        <v>2000</v>
      </c>
      <c r="E50" s="16">
        <v>2000</v>
      </c>
      <c r="F50" s="16">
        <v>0</v>
      </c>
      <c r="G50" s="16">
        <v>0</v>
      </c>
      <c r="H50" s="16">
        <v>0</v>
      </c>
      <c r="I50" s="9"/>
      <c r="J50" s="9"/>
      <c r="K50" s="9"/>
      <c r="L50" s="9"/>
    </row>
    <row r="51" spans="1:256" s="21" customFormat="1" ht="17.100000000000001" customHeight="1" x14ac:dyDescent="0.25">
      <c r="A51" s="17"/>
      <c r="B51" s="28" t="s">
        <v>44</v>
      </c>
      <c r="C51" s="43">
        <f t="shared" ref="C51:H51" si="12">SUM(C48:C50)</f>
        <v>48428</v>
      </c>
      <c r="D51" s="26">
        <f t="shared" si="12"/>
        <v>23000</v>
      </c>
      <c r="E51" s="26">
        <f t="shared" si="12"/>
        <v>19000</v>
      </c>
      <c r="F51" s="26">
        <v>0</v>
      </c>
      <c r="G51" s="26">
        <f t="shared" si="12"/>
        <v>0</v>
      </c>
      <c r="H51" s="26">
        <f t="shared" si="12"/>
        <v>4000</v>
      </c>
      <c r="I51" s="19"/>
      <c r="J51" s="19"/>
      <c r="K51" s="19"/>
      <c r="L51" s="19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  <c r="IT51" s="20"/>
      <c r="IU51" s="20"/>
      <c r="IV51" s="20"/>
    </row>
    <row r="52" spans="1:256" s="21" customFormat="1" ht="17.100000000000001" customHeight="1" x14ac:dyDescent="0.25">
      <c r="A52" s="17"/>
      <c r="B52" s="17"/>
      <c r="C52" s="47"/>
      <c r="D52" s="18"/>
      <c r="E52" s="18"/>
      <c r="F52" s="18"/>
      <c r="G52" s="18"/>
      <c r="H52" s="18"/>
      <c r="I52" s="19"/>
      <c r="J52" s="19"/>
      <c r="K52" s="19"/>
      <c r="L52" s="19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  <c r="IT52" s="20"/>
      <c r="IU52" s="20"/>
      <c r="IV52" s="20"/>
    </row>
    <row r="53" spans="1:256" ht="17.100000000000001" customHeight="1" x14ac:dyDescent="0.25">
      <c r="A53" s="3">
        <v>4010</v>
      </c>
      <c r="B53" s="3" t="s">
        <v>30</v>
      </c>
      <c r="C53" s="41">
        <v>25480</v>
      </c>
      <c r="D53" s="11">
        <f t="shared" si="8"/>
        <v>30000</v>
      </c>
      <c r="E53" s="11">
        <v>0</v>
      </c>
      <c r="F53" s="11">
        <v>0</v>
      </c>
      <c r="G53" s="11">
        <v>30000</v>
      </c>
      <c r="H53" s="11">
        <v>0</v>
      </c>
      <c r="I53" s="9"/>
      <c r="J53" s="9"/>
      <c r="K53" s="9"/>
      <c r="L53" s="9"/>
    </row>
    <row r="54" spans="1:256" ht="17.100000000000001" customHeight="1" x14ac:dyDescent="0.25">
      <c r="A54" s="3">
        <v>5900</v>
      </c>
      <c r="B54" s="3" t="s">
        <v>31</v>
      </c>
      <c r="C54" s="41">
        <v>3040</v>
      </c>
      <c r="D54" s="11">
        <f t="shared" si="8"/>
        <v>6000</v>
      </c>
      <c r="E54" s="11">
        <v>5000</v>
      </c>
      <c r="F54" s="11">
        <v>0</v>
      </c>
      <c r="G54" s="11">
        <v>1000</v>
      </c>
      <c r="H54" s="11">
        <v>0</v>
      </c>
      <c r="I54" s="9"/>
      <c r="J54" s="9"/>
      <c r="K54" s="9"/>
      <c r="L54" s="9"/>
    </row>
    <row r="55" spans="1:256" ht="17.100000000000001" customHeight="1" x14ac:dyDescent="0.25">
      <c r="A55" s="3">
        <v>6300</v>
      </c>
      <c r="B55" s="3" t="s">
        <v>11</v>
      </c>
      <c r="C55" s="41">
        <v>37020</v>
      </c>
      <c r="D55" s="11">
        <f t="shared" si="8"/>
        <v>31000</v>
      </c>
      <c r="E55" s="11">
        <v>5000</v>
      </c>
      <c r="F55" s="11">
        <v>25000</v>
      </c>
      <c r="G55" s="11">
        <v>1000</v>
      </c>
      <c r="H55" s="11">
        <v>0</v>
      </c>
      <c r="I55" s="9"/>
      <c r="J55" s="9"/>
      <c r="K55" s="9"/>
      <c r="L55" s="9"/>
    </row>
    <row r="56" spans="1:256" ht="17.100000000000001" customHeight="1" x14ac:dyDescent="0.25">
      <c r="A56" s="3">
        <v>6310</v>
      </c>
      <c r="B56" s="3" t="s">
        <v>32</v>
      </c>
      <c r="C56" s="41">
        <v>30880</v>
      </c>
      <c r="D56" s="11">
        <f t="shared" si="8"/>
        <v>20000</v>
      </c>
      <c r="E56" s="11">
        <v>5000</v>
      </c>
      <c r="F56" s="11">
        <v>15000</v>
      </c>
      <c r="G56" s="11">
        <v>0</v>
      </c>
      <c r="H56" s="11">
        <v>0</v>
      </c>
      <c r="I56" s="9"/>
      <c r="J56" s="9"/>
      <c r="K56" s="9"/>
      <c r="L56" s="9"/>
    </row>
    <row r="57" spans="1:256" ht="17.100000000000001" customHeight="1" x14ac:dyDescent="0.25">
      <c r="A57" s="54" t="s">
        <v>63</v>
      </c>
      <c r="B57" s="3" t="s">
        <v>64</v>
      </c>
      <c r="C57" s="41"/>
      <c r="D57" s="11">
        <f t="shared" si="8"/>
        <v>200000</v>
      </c>
      <c r="E57" s="11">
        <v>200000</v>
      </c>
      <c r="F57" s="11"/>
      <c r="G57" s="11"/>
      <c r="H57" s="11"/>
      <c r="I57" s="9"/>
      <c r="J57" s="9"/>
      <c r="K57" s="9"/>
      <c r="L57" s="9"/>
    </row>
    <row r="58" spans="1:256" ht="17.100000000000001" customHeight="1" x14ac:dyDescent="0.25">
      <c r="A58" s="3">
        <v>6740</v>
      </c>
      <c r="B58" s="3" t="s">
        <v>14</v>
      </c>
      <c r="C58" s="41">
        <v>54273</v>
      </c>
      <c r="D58" s="11">
        <f t="shared" si="8"/>
        <v>60000</v>
      </c>
      <c r="E58" s="11">
        <v>0</v>
      </c>
      <c r="F58" s="11">
        <v>60000</v>
      </c>
      <c r="G58" s="11">
        <v>0</v>
      </c>
      <c r="H58" s="11">
        <v>0</v>
      </c>
      <c r="I58" s="9"/>
      <c r="J58" s="9"/>
      <c r="K58" s="9"/>
      <c r="L58" s="9"/>
    </row>
    <row r="59" spans="1:256" ht="17.100000000000001" customHeight="1" x14ac:dyDescent="0.25">
      <c r="A59" s="3">
        <v>6995</v>
      </c>
      <c r="B59" s="3" t="s">
        <v>33</v>
      </c>
      <c r="C59" s="41">
        <v>54702</v>
      </c>
      <c r="D59" s="11">
        <f t="shared" si="8"/>
        <v>50000</v>
      </c>
      <c r="E59" s="11">
        <v>0</v>
      </c>
      <c r="F59" s="11">
        <v>50000</v>
      </c>
      <c r="G59" s="11">
        <v>0</v>
      </c>
      <c r="H59" s="11">
        <v>0</v>
      </c>
      <c r="I59" s="9"/>
      <c r="J59" s="9"/>
      <c r="K59" s="9"/>
      <c r="L59" s="9"/>
    </row>
    <row r="60" spans="1:256" ht="17.100000000000001" customHeight="1" x14ac:dyDescent="0.25">
      <c r="A60" s="3">
        <v>6998</v>
      </c>
      <c r="B60" s="3" t="s">
        <v>34</v>
      </c>
      <c r="C60" s="41">
        <v>119822</v>
      </c>
      <c r="D60" s="11">
        <f>SUM(E60:H60)</f>
        <v>13000</v>
      </c>
      <c r="E60" s="11">
        <v>10000</v>
      </c>
      <c r="F60" s="11">
        <v>3000</v>
      </c>
      <c r="G60" s="11">
        <v>0</v>
      </c>
      <c r="H60" s="11">
        <v>0</v>
      </c>
      <c r="I60" s="9"/>
      <c r="J60" s="9"/>
      <c r="K60" s="9"/>
      <c r="L60" s="9"/>
    </row>
    <row r="61" spans="1:256" ht="17.100000000000001" customHeight="1" x14ac:dyDescent="0.25">
      <c r="A61" s="3">
        <v>6996</v>
      </c>
      <c r="B61" s="3" t="s">
        <v>56</v>
      </c>
      <c r="C61" s="41">
        <v>53535</v>
      </c>
      <c r="D61" s="11">
        <f>SUM(E61:H61)</f>
        <v>55000</v>
      </c>
      <c r="E61" s="11">
        <v>0</v>
      </c>
      <c r="F61" s="11">
        <v>0</v>
      </c>
      <c r="G61" s="11">
        <v>55000</v>
      </c>
      <c r="H61" s="11">
        <v>0</v>
      </c>
      <c r="I61" s="9"/>
      <c r="J61" s="9"/>
      <c r="K61" s="9"/>
      <c r="L61" s="9"/>
    </row>
    <row r="62" spans="1:256" ht="17.100000000000001" customHeight="1" x14ac:dyDescent="0.25">
      <c r="A62" s="3">
        <v>6999</v>
      </c>
      <c r="B62" s="3" t="s">
        <v>35</v>
      </c>
      <c r="C62" s="41">
        <v>154398</v>
      </c>
      <c r="D62" s="11">
        <f>SUM(E62:H62)</f>
        <v>117000</v>
      </c>
      <c r="E62" s="11"/>
      <c r="F62" s="11">
        <v>65000</v>
      </c>
      <c r="G62" s="11">
        <v>2000</v>
      </c>
      <c r="H62" s="11">
        <v>50000</v>
      </c>
      <c r="I62" s="9"/>
      <c r="J62" s="9"/>
      <c r="K62" s="9"/>
      <c r="L62" s="9"/>
    </row>
    <row r="63" spans="1:256" ht="17.100000000000001" customHeight="1" x14ac:dyDescent="0.25">
      <c r="A63" s="3">
        <v>7410</v>
      </c>
      <c r="B63" s="3" t="s">
        <v>6</v>
      </c>
      <c r="C63" s="41">
        <v>4000</v>
      </c>
      <c r="D63" s="11">
        <f t="shared" ref="D63:D74" si="13">SUM(E63:H63)</f>
        <v>9000</v>
      </c>
      <c r="E63" s="11">
        <v>5000</v>
      </c>
      <c r="F63" s="11">
        <v>4000</v>
      </c>
      <c r="G63" s="11">
        <v>0</v>
      </c>
      <c r="H63" s="11">
        <v>0</v>
      </c>
      <c r="I63" s="9"/>
      <c r="J63" s="9"/>
      <c r="K63" s="9"/>
      <c r="L63" s="9"/>
    </row>
    <row r="64" spans="1:256" ht="17.100000000000001" customHeight="1" x14ac:dyDescent="0.25">
      <c r="A64" s="3">
        <v>7430</v>
      </c>
      <c r="B64" s="27" t="s">
        <v>8</v>
      </c>
      <c r="C64" s="42">
        <v>197719</v>
      </c>
      <c r="D64" s="16">
        <f t="shared" si="13"/>
        <v>60000</v>
      </c>
      <c r="E64" s="16">
        <v>20000</v>
      </c>
      <c r="F64" s="16">
        <v>40000</v>
      </c>
      <c r="G64" s="16">
        <v>0</v>
      </c>
      <c r="H64" s="16">
        <v>0</v>
      </c>
      <c r="I64" s="9"/>
      <c r="J64" s="9"/>
      <c r="K64" s="9"/>
      <c r="L64" s="9"/>
    </row>
    <row r="65" spans="1:256" s="21" customFormat="1" ht="17.100000000000001" customHeight="1" x14ac:dyDescent="0.25">
      <c r="A65" s="17"/>
      <c r="B65" s="28" t="s">
        <v>45</v>
      </c>
      <c r="C65" s="43">
        <f t="shared" ref="C65:H65" si="14">SUM(C53:C64)</f>
        <v>734869</v>
      </c>
      <c r="D65" s="26">
        <f t="shared" si="14"/>
        <v>651000</v>
      </c>
      <c r="E65" s="26">
        <f>SUM(E53:E64)</f>
        <v>250000</v>
      </c>
      <c r="F65" s="26">
        <f t="shared" si="14"/>
        <v>262000</v>
      </c>
      <c r="G65" s="26">
        <f t="shared" si="14"/>
        <v>89000</v>
      </c>
      <c r="H65" s="26">
        <f t="shared" si="14"/>
        <v>50000</v>
      </c>
      <c r="I65" s="19"/>
      <c r="J65" s="19"/>
      <c r="K65" s="19"/>
      <c r="L65" s="19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  <c r="IK65" s="20"/>
      <c r="IL65" s="20"/>
      <c r="IM65" s="20"/>
      <c r="IN65" s="20"/>
      <c r="IO65" s="20"/>
      <c r="IP65" s="20"/>
      <c r="IQ65" s="20"/>
      <c r="IR65" s="20"/>
      <c r="IS65" s="20"/>
      <c r="IT65" s="20"/>
      <c r="IU65" s="20"/>
      <c r="IV65" s="20"/>
    </row>
    <row r="66" spans="1:256" s="21" customFormat="1" ht="17.100000000000001" customHeight="1" x14ac:dyDescent="0.25">
      <c r="A66" s="17"/>
      <c r="B66" s="17"/>
      <c r="C66" s="47"/>
      <c r="D66" s="18"/>
      <c r="E66" s="18"/>
      <c r="F66" s="18"/>
      <c r="G66" s="18"/>
      <c r="H66" s="18"/>
      <c r="I66" s="19"/>
      <c r="J66" s="19"/>
      <c r="K66" s="19"/>
      <c r="L66" s="19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  <c r="IO66" s="20"/>
      <c r="IP66" s="20"/>
      <c r="IQ66" s="20"/>
      <c r="IR66" s="20"/>
      <c r="IS66" s="20"/>
      <c r="IT66" s="20"/>
      <c r="IU66" s="20"/>
      <c r="IV66" s="20"/>
    </row>
    <row r="67" spans="1:256" ht="17.100000000000001" customHeight="1" x14ac:dyDescent="0.25">
      <c r="A67" s="3">
        <v>7500</v>
      </c>
      <c r="B67" s="27" t="s">
        <v>36</v>
      </c>
      <c r="C67" s="42">
        <v>9936</v>
      </c>
      <c r="D67" s="16">
        <f t="shared" si="13"/>
        <v>12000</v>
      </c>
      <c r="E67" s="16">
        <v>12000</v>
      </c>
      <c r="F67" s="16">
        <v>0</v>
      </c>
      <c r="G67" s="16">
        <v>0</v>
      </c>
      <c r="H67" s="16">
        <v>0</v>
      </c>
      <c r="I67" s="2"/>
      <c r="J67" s="2"/>
      <c r="K67" s="2"/>
      <c r="L67" s="2"/>
    </row>
    <row r="68" spans="1:256" s="21" customFormat="1" ht="17.100000000000001" customHeight="1" x14ac:dyDescent="0.25">
      <c r="A68" s="17"/>
      <c r="B68" s="28" t="s">
        <v>36</v>
      </c>
      <c r="C68" s="43">
        <f t="shared" ref="C68:H68" si="15">SUM(C67)</f>
        <v>9936</v>
      </c>
      <c r="D68" s="26">
        <f t="shared" si="15"/>
        <v>12000</v>
      </c>
      <c r="E68" s="26">
        <f t="shared" si="15"/>
        <v>12000</v>
      </c>
      <c r="F68" s="26">
        <v>0</v>
      </c>
      <c r="G68" s="26">
        <f t="shared" si="15"/>
        <v>0</v>
      </c>
      <c r="H68" s="26">
        <f t="shared" si="15"/>
        <v>0</v>
      </c>
      <c r="I68" s="23"/>
      <c r="J68" s="23"/>
      <c r="K68" s="23"/>
      <c r="L68" s="23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  <c r="IO68" s="20"/>
      <c r="IP68" s="20"/>
      <c r="IQ68" s="20"/>
      <c r="IR68" s="20"/>
      <c r="IS68" s="20"/>
      <c r="IT68" s="20"/>
      <c r="IU68" s="20"/>
      <c r="IV68" s="20"/>
    </row>
    <row r="69" spans="1:256" s="21" customFormat="1" ht="17.100000000000001" customHeight="1" x14ac:dyDescent="0.25">
      <c r="A69" s="17"/>
      <c r="B69" s="17"/>
      <c r="C69" s="47"/>
      <c r="D69" s="18"/>
      <c r="E69" s="18"/>
      <c r="F69" s="18"/>
      <c r="G69" s="18"/>
      <c r="H69" s="18"/>
      <c r="I69" s="23"/>
      <c r="J69" s="23"/>
      <c r="K69" s="23"/>
      <c r="L69" s="23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  <c r="II69" s="20"/>
      <c r="IJ69" s="20"/>
      <c r="IK69" s="20"/>
      <c r="IL69" s="20"/>
      <c r="IM69" s="20"/>
      <c r="IN69" s="20"/>
      <c r="IO69" s="20"/>
      <c r="IP69" s="20"/>
      <c r="IQ69" s="20"/>
      <c r="IR69" s="20"/>
      <c r="IS69" s="20"/>
      <c r="IT69" s="20"/>
      <c r="IU69" s="20"/>
      <c r="IV69" s="20"/>
    </row>
    <row r="70" spans="1:256" ht="17.100000000000001" customHeight="1" x14ac:dyDescent="0.25">
      <c r="A70" s="3">
        <v>7000</v>
      </c>
      <c r="B70" s="3" t="s">
        <v>37</v>
      </c>
      <c r="C70" s="41">
        <v>5755</v>
      </c>
      <c r="D70" s="11">
        <f t="shared" si="13"/>
        <v>5000</v>
      </c>
      <c r="E70" s="11">
        <v>5000</v>
      </c>
      <c r="F70" s="11">
        <v>0</v>
      </c>
      <c r="G70" s="11">
        <v>0</v>
      </c>
      <c r="H70" s="11">
        <v>0</v>
      </c>
      <c r="I70" s="9"/>
      <c r="J70" s="9"/>
      <c r="K70" s="9"/>
      <c r="L70" s="9"/>
    </row>
    <row r="71" spans="1:256" ht="17.100000000000001" customHeight="1" x14ac:dyDescent="0.25">
      <c r="A71" s="3">
        <v>7040</v>
      </c>
      <c r="B71" s="3" t="s">
        <v>55</v>
      </c>
      <c r="C71" s="41">
        <v>2659</v>
      </c>
      <c r="D71" s="11">
        <f t="shared" si="13"/>
        <v>0</v>
      </c>
      <c r="E71" s="11">
        <v>0</v>
      </c>
      <c r="F71" s="11">
        <v>0</v>
      </c>
      <c r="G71" s="11">
        <v>0</v>
      </c>
      <c r="H71" s="11">
        <v>0</v>
      </c>
      <c r="I71" s="9"/>
      <c r="J71" s="9"/>
      <c r="K71" s="9"/>
      <c r="L71" s="9"/>
    </row>
    <row r="72" spans="1:256" ht="17.100000000000001" customHeight="1" x14ac:dyDescent="0.25">
      <c r="A72" s="3">
        <v>7090</v>
      </c>
      <c r="B72" s="3" t="s">
        <v>29</v>
      </c>
      <c r="C72" s="41">
        <v>425</v>
      </c>
      <c r="D72" s="11">
        <f t="shared" si="13"/>
        <v>0</v>
      </c>
      <c r="E72" s="11">
        <v>0</v>
      </c>
      <c r="F72" s="11">
        <v>0</v>
      </c>
      <c r="G72" s="11">
        <v>0</v>
      </c>
      <c r="H72" s="11">
        <v>0</v>
      </c>
      <c r="I72" s="9"/>
      <c r="J72" s="9"/>
      <c r="K72" s="9"/>
      <c r="L72" s="9"/>
    </row>
    <row r="73" spans="1:256" ht="17.100000000000001" customHeight="1" x14ac:dyDescent="0.25">
      <c r="A73" s="3">
        <v>7420</v>
      </c>
      <c r="B73" s="3" t="s">
        <v>31</v>
      </c>
      <c r="C73" s="41">
        <v>3550</v>
      </c>
      <c r="D73" s="11">
        <f t="shared" si="13"/>
        <v>1000</v>
      </c>
      <c r="E73" s="11">
        <v>1000</v>
      </c>
      <c r="F73" s="11">
        <v>0</v>
      </c>
      <c r="G73" s="11">
        <v>0</v>
      </c>
      <c r="H73" s="11">
        <v>0</v>
      </c>
      <c r="I73" s="2"/>
      <c r="J73" s="2"/>
      <c r="K73" s="2"/>
      <c r="L73" s="2"/>
    </row>
    <row r="74" spans="1:256" ht="17.100000000000001" customHeight="1" x14ac:dyDescent="0.25">
      <c r="A74" s="3">
        <v>7770</v>
      </c>
      <c r="B74" s="27" t="s">
        <v>38</v>
      </c>
      <c r="C74" s="42">
        <v>674</v>
      </c>
      <c r="D74" s="16">
        <f t="shared" si="13"/>
        <v>10000</v>
      </c>
      <c r="E74" s="16">
        <v>10000</v>
      </c>
      <c r="F74" s="16">
        <v>0</v>
      </c>
      <c r="G74" s="16">
        <v>0</v>
      </c>
      <c r="H74" s="16">
        <v>0</v>
      </c>
      <c r="I74" s="2"/>
      <c r="J74" s="2"/>
      <c r="K74" s="2"/>
      <c r="L74" s="2"/>
    </row>
    <row r="75" spans="1:256" s="21" customFormat="1" ht="17.100000000000001" customHeight="1" x14ac:dyDescent="0.25">
      <c r="A75" s="17"/>
      <c r="B75" s="28" t="s">
        <v>46</v>
      </c>
      <c r="C75" s="43">
        <f>SUM(C70:C74)</f>
        <v>13063</v>
      </c>
      <c r="D75" s="26">
        <f t="shared" ref="D75:H75" si="16">SUM(D70:D74)</f>
        <v>16000</v>
      </c>
      <c r="E75" s="26">
        <f t="shared" si="16"/>
        <v>16000</v>
      </c>
      <c r="F75" s="26">
        <v>0</v>
      </c>
      <c r="G75" s="26">
        <f t="shared" si="16"/>
        <v>0</v>
      </c>
      <c r="H75" s="26">
        <f t="shared" si="16"/>
        <v>0</v>
      </c>
      <c r="I75" s="23"/>
      <c r="J75" s="23"/>
      <c r="K75" s="23"/>
      <c r="L75" s="23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  <c r="IB75" s="20"/>
      <c r="IC75" s="20"/>
      <c r="ID75" s="20"/>
      <c r="IE75" s="20"/>
      <c r="IF75" s="20"/>
      <c r="IG75" s="20"/>
      <c r="IH75" s="20"/>
      <c r="II75" s="20"/>
      <c r="IJ75" s="20"/>
      <c r="IK75" s="20"/>
      <c r="IL75" s="20"/>
      <c r="IM75" s="20"/>
      <c r="IN75" s="20"/>
      <c r="IO75" s="20"/>
      <c r="IP75" s="20"/>
      <c r="IQ75" s="20"/>
      <c r="IR75" s="20"/>
      <c r="IS75" s="20"/>
      <c r="IT75" s="20"/>
      <c r="IU75" s="20"/>
      <c r="IV75" s="20"/>
    </row>
    <row r="76" spans="1:256" ht="17.100000000000001" customHeight="1" x14ac:dyDescent="0.25">
      <c r="A76" s="3"/>
      <c r="B76" s="3"/>
      <c r="C76" s="48"/>
      <c r="D76" s="12"/>
      <c r="E76" s="12"/>
      <c r="F76" s="12"/>
      <c r="G76" s="12"/>
      <c r="H76" s="12"/>
      <c r="I76" s="2"/>
      <c r="J76" s="2"/>
      <c r="K76" s="2"/>
      <c r="L76" s="2"/>
    </row>
    <row r="77" spans="1:256" ht="17.100000000000001" customHeight="1" x14ac:dyDescent="0.3">
      <c r="A77" s="2"/>
      <c r="B77" s="34" t="s">
        <v>47</v>
      </c>
      <c r="C77" s="49">
        <f t="shared" ref="C77:H77" si="17">+C33+C38+C43+C46+C51+C65+C75+C68</f>
        <v>2516136</v>
      </c>
      <c r="D77" s="14">
        <f t="shared" si="17"/>
        <v>1325000</v>
      </c>
      <c r="E77" s="14">
        <f t="shared" si="17"/>
        <v>673000</v>
      </c>
      <c r="F77" s="14">
        <f t="shared" si="17"/>
        <v>454000</v>
      </c>
      <c r="G77" s="14">
        <f t="shared" si="17"/>
        <v>122000</v>
      </c>
      <c r="H77" s="14">
        <f t="shared" si="17"/>
        <v>76000</v>
      </c>
      <c r="I77" s="10"/>
      <c r="J77" s="10"/>
      <c r="K77" s="10"/>
      <c r="L77" s="10"/>
    </row>
    <row r="78" spans="1:256" ht="17.100000000000001" customHeight="1" x14ac:dyDescent="0.25">
      <c r="A78" s="2"/>
      <c r="B78" s="2"/>
      <c r="C78" s="45"/>
      <c r="D78" s="13"/>
      <c r="E78" s="13"/>
      <c r="F78" s="13"/>
      <c r="G78" s="13"/>
      <c r="H78" s="13"/>
      <c r="I78" s="10"/>
      <c r="J78" s="10"/>
      <c r="K78" s="10"/>
      <c r="L78" s="10"/>
    </row>
    <row r="79" spans="1:256" ht="19.5" customHeight="1" x14ac:dyDescent="0.3">
      <c r="B79" s="24" t="s">
        <v>48</v>
      </c>
      <c r="C79" s="50"/>
      <c r="D79" s="15"/>
      <c r="E79" s="15"/>
      <c r="F79" s="15"/>
      <c r="G79" s="15"/>
      <c r="H79" s="15"/>
      <c r="I79" s="10"/>
      <c r="J79" s="10"/>
      <c r="K79" s="10"/>
      <c r="L79" s="10"/>
    </row>
    <row r="80" spans="1:256" ht="17.100000000000001" customHeight="1" x14ac:dyDescent="0.25">
      <c r="A80" s="3" t="s">
        <v>49</v>
      </c>
      <c r="B80" s="3" t="s">
        <v>15</v>
      </c>
      <c r="C80" s="41">
        <v>45293</v>
      </c>
      <c r="D80" s="11">
        <f>SUM(E80:H80)</f>
        <v>20000</v>
      </c>
      <c r="E80" s="11">
        <v>20000</v>
      </c>
      <c r="F80" s="11">
        <v>0</v>
      </c>
      <c r="G80" s="11">
        <v>0</v>
      </c>
      <c r="H80" s="11">
        <v>0</v>
      </c>
      <c r="I80" s="9"/>
      <c r="J80" s="9"/>
      <c r="K80" s="9"/>
      <c r="L80" s="9"/>
    </row>
    <row r="81" spans="1:12" ht="17.100000000000001" customHeight="1" x14ac:dyDescent="0.25">
      <c r="A81" s="3" t="s">
        <v>49</v>
      </c>
      <c r="B81" s="3" t="s">
        <v>50</v>
      </c>
      <c r="C81" s="41">
        <v>0</v>
      </c>
      <c r="D81" s="11">
        <f>SUM(E81:H81)</f>
        <v>0</v>
      </c>
      <c r="E81" s="11">
        <v>0</v>
      </c>
      <c r="F81" s="11">
        <v>0</v>
      </c>
      <c r="G81" s="11">
        <v>0</v>
      </c>
      <c r="H81" s="11">
        <v>0</v>
      </c>
      <c r="I81" s="9"/>
      <c r="J81" s="9"/>
      <c r="K81" s="9"/>
      <c r="L81" s="9"/>
    </row>
    <row r="82" spans="1:12" ht="17.100000000000001" customHeight="1" x14ac:dyDescent="0.25">
      <c r="A82" s="25"/>
      <c r="B82" s="28" t="s">
        <v>52</v>
      </c>
      <c r="C82" s="43">
        <f>+C80-C81</f>
        <v>45293</v>
      </c>
      <c r="D82" s="26">
        <f t="shared" ref="D82:H82" si="18">+D80-D81</f>
        <v>20000</v>
      </c>
      <c r="E82" s="26">
        <f t="shared" si="18"/>
        <v>20000</v>
      </c>
      <c r="F82" s="26">
        <v>0</v>
      </c>
      <c r="G82" s="26">
        <f t="shared" si="18"/>
        <v>0</v>
      </c>
      <c r="H82" s="26">
        <f t="shared" si="18"/>
        <v>0</v>
      </c>
      <c r="I82" s="2"/>
      <c r="J82" s="2"/>
      <c r="K82" s="2"/>
      <c r="L82" s="2"/>
    </row>
    <row r="83" spans="1:12" ht="17.100000000000001" customHeight="1" x14ac:dyDescent="0.25">
      <c r="A83" s="25"/>
      <c r="B83" s="27"/>
      <c r="C83" s="51"/>
      <c r="D83" s="27"/>
      <c r="E83" s="27"/>
      <c r="F83" s="27"/>
      <c r="G83" s="27"/>
      <c r="H83" s="27"/>
      <c r="I83" s="2"/>
      <c r="J83" s="2"/>
      <c r="K83" s="2"/>
      <c r="L83" s="2"/>
    </row>
    <row r="84" spans="1:12" ht="17.100000000000001" customHeight="1" thickBot="1" x14ac:dyDescent="0.35">
      <c r="A84" s="2"/>
      <c r="B84" s="36" t="s">
        <v>16</v>
      </c>
      <c r="C84" s="52">
        <f t="shared" ref="C84:H84" si="19">+C27-C77+C82</f>
        <v>-615169</v>
      </c>
      <c r="D84" s="37">
        <f t="shared" si="19"/>
        <v>-45000</v>
      </c>
      <c r="E84" s="37">
        <f t="shared" si="19"/>
        <v>97000</v>
      </c>
      <c r="F84" s="37">
        <f t="shared" si="19"/>
        <v>-67000</v>
      </c>
      <c r="G84" s="37">
        <f t="shared" si="19"/>
        <v>-32000</v>
      </c>
      <c r="H84" s="37">
        <f t="shared" si="19"/>
        <v>-43000</v>
      </c>
      <c r="I84" s="2"/>
      <c r="J84" s="2"/>
      <c r="K84" s="2"/>
      <c r="L84" s="2"/>
    </row>
  </sheetData>
  <mergeCells count="1">
    <mergeCell ref="A1:H1"/>
  </mergeCells>
  <pageMargins left="0.75" right="0.75" top="1" bottom="1" header="0.5" footer="0.5"/>
  <pageSetup scale="68" orientation="portrait" r:id="rId1"/>
  <headerFooter>
    <oddFooter>&amp;L&amp;"Helvetica,Regular"&amp;12&amp;K000000	&amp;P</oddFooter>
  </headerFooter>
  <rowBreaks count="1" manualBreakCount="1">
    <brk id="5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W85"/>
  <sheetViews>
    <sheetView workbookViewId="0">
      <selection activeCell="E6" sqref="E6"/>
    </sheetView>
  </sheetViews>
  <sheetFormatPr baseColWidth="10" defaultColWidth="8.09765625" defaultRowHeight="15" x14ac:dyDescent="0.25"/>
  <cols>
    <col min="1" max="1" width="6.09765625" style="1" customWidth="1"/>
    <col min="2" max="2" width="25.69921875" style="1" customWidth="1"/>
    <col min="3" max="3" width="11.5" style="53" hidden="1" customWidth="1"/>
    <col min="4" max="4" width="11.5" style="53" customWidth="1"/>
    <col min="5" max="5" width="10.3984375" style="72" customWidth="1"/>
    <col min="6" max="6" width="9.59765625" style="1" customWidth="1"/>
    <col min="7" max="7" width="9.69921875" style="53" customWidth="1"/>
    <col min="8" max="8" width="9.5" style="53" customWidth="1"/>
    <col min="9" max="9" width="10.296875" style="53" customWidth="1"/>
    <col min="10" max="13" width="8" style="1" customWidth="1"/>
    <col min="14" max="257" width="8.09765625" style="1" customWidth="1"/>
  </cols>
  <sheetData>
    <row r="1" spans="1:257" ht="23.25" customHeight="1" x14ac:dyDescent="0.35">
      <c r="A1" s="80" t="s">
        <v>67</v>
      </c>
      <c r="B1" s="81"/>
      <c r="C1" s="81"/>
      <c r="D1" s="81"/>
      <c r="E1" s="81"/>
      <c r="F1" s="81"/>
      <c r="G1" s="81"/>
      <c r="H1" s="81"/>
      <c r="I1" s="81"/>
      <c r="J1" s="2"/>
      <c r="K1" s="2"/>
      <c r="L1" s="2"/>
      <c r="M1" s="2"/>
    </row>
    <row r="2" spans="1:257" ht="45" customHeight="1" x14ac:dyDescent="0.25">
      <c r="A2" s="17" t="s">
        <v>0</v>
      </c>
      <c r="B2" s="17" t="s">
        <v>1</v>
      </c>
      <c r="C2" s="38" t="s">
        <v>51</v>
      </c>
      <c r="D2" s="38" t="s">
        <v>65</v>
      </c>
      <c r="E2" s="57" t="s">
        <v>76</v>
      </c>
      <c r="F2" s="33" t="s">
        <v>77</v>
      </c>
      <c r="G2" s="38" t="s">
        <v>78</v>
      </c>
      <c r="H2" s="38" t="s">
        <v>79</v>
      </c>
      <c r="I2" s="38" t="s">
        <v>80</v>
      </c>
      <c r="J2" s="4"/>
      <c r="K2" s="2"/>
      <c r="L2" s="2"/>
      <c r="M2" s="2"/>
    </row>
    <row r="3" spans="1:257" ht="19.5" customHeight="1" x14ac:dyDescent="0.3">
      <c r="A3" s="5"/>
      <c r="B3" s="2"/>
      <c r="C3" s="39"/>
      <c r="D3" s="56"/>
      <c r="E3" s="58"/>
      <c r="F3" s="4"/>
      <c r="G3" s="39"/>
      <c r="H3" s="39"/>
      <c r="I3" s="39"/>
      <c r="J3" s="4"/>
      <c r="K3" s="2"/>
      <c r="L3" s="2"/>
      <c r="M3" s="2"/>
    </row>
    <row r="4" spans="1:257" ht="17.25" customHeight="1" x14ac:dyDescent="0.3">
      <c r="A4" s="2"/>
      <c r="B4" s="35" t="s">
        <v>25</v>
      </c>
      <c r="C4" s="40"/>
      <c r="D4" s="55"/>
      <c r="E4" s="59"/>
      <c r="F4" s="7"/>
      <c r="G4" s="40"/>
      <c r="H4" s="40"/>
      <c r="I4" s="40"/>
      <c r="J4" s="7"/>
      <c r="K4" s="2"/>
      <c r="L4" s="2"/>
      <c r="M4" s="2"/>
    </row>
    <row r="5" spans="1:257" ht="17.25" customHeight="1" x14ac:dyDescent="0.3">
      <c r="A5" s="2"/>
      <c r="B5" s="6"/>
      <c r="C5" s="40"/>
      <c r="D5" s="40"/>
      <c r="E5" s="59"/>
      <c r="F5" s="7"/>
      <c r="G5" s="40"/>
      <c r="H5" s="40"/>
      <c r="I5" s="40"/>
      <c r="J5" s="7"/>
      <c r="K5" s="2"/>
      <c r="L5" s="2"/>
      <c r="M5" s="2"/>
    </row>
    <row r="6" spans="1:257" ht="17.100000000000001" customHeight="1" x14ac:dyDescent="0.25">
      <c r="A6" s="3">
        <v>3000</v>
      </c>
      <c r="B6" s="22" t="s">
        <v>17</v>
      </c>
      <c r="C6" s="41">
        <v>258333</v>
      </c>
      <c r="D6" s="11">
        <v>195000</v>
      </c>
      <c r="E6" s="60">
        <f>SUM(F6:I6)</f>
        <v>69000</v>
      </c>
      <c r="F6" s="11"/>
      <c r="G6" s="41">
        <v>65000</v>
      </c>
      <c r="H6" s="41">
        <v>4000</v>
      </c>
      <c r="I6" s="41">
        <v>0</v>
      </c>
      <c r="J6" s="9"/>
      <c r="K6" s="9"/>
      <c r="L6" s="9"/>
      <c r="M6" s="9"/>
    </row>
    <row r="7" spans="1:257" ht="17.100000000000001" customHeight="1" x14ac:dyDescent="0.25">
      <c r="A7" s="3">
        <v>3100</v>
      </c>
      <c r="B7" s="27" t="s">
        <v>18</v>
      </c>
      <c r="C7" s="42">
        <v>222200</v>
      </c>
      <c r="D7" s="16"/>
      <c r="E7" s="61">
        <f>SUM(F7:I7)</f>
        <v>215000</v>
      </c>
      <c r="F7" s="16">
        <v>200000</v>
      </c>
      <c r="G7" s="42"/>
      <c r="H7" s="42">
        <v>15000</v>
      </c>
      <c r="I7" s="42">
        <v>0</v>
      </c>
      <c r="J7" s="9"/>
      <c r="K7" s="9"/>
      <c r="L7" s="9"/>
      <c r="M7" s="9"/>
    </row>
    <row r="8" spans="1:257" s="21" customFormat="1" ht="17.100000000000001" customHeight="1" x14ac:dyDescent="0.25">
      <c r="A8" s="17"/>
      <c r="B8" s="28" t="s">
        <v>39</v>
      </c>
      <c r="C8" s="43">
        <f>SUM(C6:C7)</f>
        <v>480533</v>
      </c>
      <c r="D8" s="26">
        <f t="shared" ref="D8:I8" si="0">SUM(D6:D7)</f>
        <v>195000</v>
      </c>
      <c r="E8" s="62">
        <f t="shared" si="0"/>
        <v>284000</v>
      </c>
      <c r="F8" s="26">
        <f t="shared" si="0"/>
        <v>200000</v>
      </c>
      <c r="G8" s="43">
        <f t="shared" si="0"/>
        <v>65000</v>
      </c>
      <c r="H8" s="43">
        <f t="shared" si="0"/>
        <v>19000</v>
      </c>
      <c r="I8" s="43">
        <f t="shared" si="0"/>
        <v>0</v>
      </c>
      <c r="J8" s="19"/>
      <c r="K8" s="19"/>
      <c r="L8" s="19"/>
      <c r="M8" s="19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  <c r="IW8" s="20"/>
    </row>
    <row r="9" spans="1:257" s="21" customFormat="1" ht="17.100000000000001" customHeight="1" x14ac:dyDescent="0.25">
      <c r="A9" s="17"/>
      <c r="B9" s="29"/>
      <c r="C9" s="44"/>
      <c r="D9" s="30"/>
      <c r="E9" s="63"/>
      <c r="F9" s="30"/>
      <c r="G9" s="44"/>
      <c r="H9" s="44"/>
      <c r="I9" s="44"/>
      <c r="J9" s="19"/>
      <c r="K9" s="19"/>
      <c r="L9" s="19"/>
      <c r="M9" s="19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  <c r="IW9" s="20"/>
    </row>
    <row r="10" spans="1:257" ht="17.100000000000001" customHeight="1" x14ac:dyDescent="0.25">
      <c r="A10" s="3">
        <v>3420</v>
      </c>
      <c r="B10" s="3" t="s">
        <v>19</v>
      </c>
      <c r="C10" s="41">
        <v>57660</v>
      </c>
      <c r="D10" s="11">
        <v>124000</v>
      </c>
      <c r="E10" s="60">
        <f t="shared" ref="E10" si="1">SUM(F10:I10)</f>
        <v>100000</v>
      </c>
      <c r="F10" s="11">
        <v>100000</v>
      </c>
      <c r="G10" s="41">
        <v>0</v>
      </c>
      <c r="H10" s="41">
        <v>0</v>
      </c>
      <c r="I10" s="41">
        <v>0</v>
      </c>
      <c r="J10" s="9"/>
      <c r="K10" s="9"/>
      <c r="L10" s="9"/>
      <c r="M10" s="9"/>
    </row>
    <row r="11" spans="1:257" ht="17.100000000000001" customHeight="1" x14ac:dyDescent="0.25">
      <c r="A11" s="3">
        <v>3401</v>
      </c>
      <c r="B11" s="22" t="s">
        <v>53</v>
      </c>
      <c r="C11" s="41">
        <v>78904</v>
      </c>
      <c r="D11" s="11">
        <v>81000</v>
      </c>
      <c r="E11" s="60">
        <f>SUM(F11:I11)</f>
        <v>110000</v>
      </c>
      <c r="F11" s="11">
        <v>110000</v>
      </c>
      <c r="G11" s="41">
        <v>0</v>
      </c>
      <c r="H11" s="41">
        <v>0</v>
      </c>
      <c r="I11" s="41">
        <v>0</v>
      </c>
      <c r="J11" s="9"/>
      <c r="K11" s="9"/>
      <c r="L11" s="9"/>
      <c r="M11" s="9"/>
    </row>
    <row r="12" spans="1:257" ht="17.100000000000001" customHeight="1" x14ac:dyDescent="0.25">
      <c r="A12" s="3">
        <v>3400</v>
      </c>
      <c r="B12" s="3" t="s">
        <v>68</v>
      </c>
      <c r="C12" s="41">
        <v>4292</v>
      </c>
      <c r="D12" s="11">
        <v>10000</v>
      </c>
      <c r="E12" s="60">
        <f>SUM(F12:I12)</f>
        <v>0</v>
      </c>
      <c r="F12" s="11">
        <v>0</v>
      </c>
      <c r="G12" s="41">
        <v>0</v>
      </c>
      <c r="H12" s="41">
        <v>0</v>
      </c>
      <c r="I12" s="41">
        <v>0</v>
      </c>
      <c r="J12" s="9"/>
      <c r="K12" s="9"/>
      <c r="L12" s="9"/>
      <c r="M12" s="9"/>
    </row>
    <row r="13" spans="1:257" ht="17.100000000000001" customHeight="1" x14ac:dyDescent="0.25">
      <c r="A13" s="3">
        <v>3440</v>
      </c>
      <c r="B13" s="27" t="s">
        <v>23</v>
      </c>
      <c r="C13" s="42">
        <v>16800</v>
      </c>
      <c r="D13" s="16">
        <v>178000</v>
      </c>
      <c r="E13" s="61">
        <f>SUM(F13:I13)</f>
        <v>100000</v>
      </c>
      <c r="F13" s="16">
        <v>100000</v>
      </c>
      <c r="G13" s="42">
        <v>0</v>
      </c>
      <c r="H13" s="42">
        <v>0</v>
      </c>
      <c r="I13" s="42">
        <v>0</v>
      </c>
      <c r="J13" s="9"/>
      <c r="K13" s="9"/>
      <c r="L13" s="9"/>
      <c r="M13" s="9"/>
    </row>
    <row r="14" spans="1:257" s="21" customFormat="1" ht="17.100000000000001" customHeight="1" x14ac:dyDescent="0.25">
      <c r="A14" s="17"/>
      <c r="B14" s="28" t="s">
        <v>20</v>
      </c>
      <c r="C14" s="43">
        <f>SUM(C10:C13)</f>
        <v>157656</v>
      </c>
      <c r="D14" s="26">
        <f t="shared" ref="D14:I14" si="2">SUM(D10:D13)</f>
        <v>393000</v>
      </c>
      <c r="E14" s="62">
        <f t="shared" si="2"/>
        <v>310000</v>
      </c>
      <c r="F14" s="26">
        <f t="shared" si="2"/>
        <v>310000</v>
      </c>
      <c r="G14" s="43">
        <v>0</v>
      </c>
      <c r="H14" s="43">
        <f t="shared" si="2"/>
        <v>0</v>
      </c>
      <c r="I14" s="43">
        <f t="shared" si="2"/>
        <v>0</v>
      </c>
      <c r="J14" s="19"/>
      <c r="K14" s="19"/>
      <c r="L14" s="19"/>
      <c r="M14" s="19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</row>
    <row r="15" spans="1:257" s="21" customFormat="1" ht="17.100000000000001" customHeight="1" x14ac:dyDescent="0.25">
      <c r="A15" s="17"/>
      <c r="B15" s="29"/>
      <c r="C15" s="44"/>
      <c r="D15" s="30"/>
      <c r="E15" s="63"/>
      <c r="F15" s="30"/>
      <c r="G15" s="44"/>
      <c r="H15" s="44"/>
      <c r="I15" s="44"/>
      <c r="J15" s="19"/>
      <c r="K15" s="19"/>
      <c r="L15" s="19"/>
      <c r="M15" s="19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  <c r="IW15" s="20"/>
    </row>
    <row r="16" spans="1:257" ht="17.100000000000001" customHeight="1" x14ac:dyDescent="0.25">
      <c r="A16" s="3">
        <v>3198</v>
      </c>
      <c r="B16" s="3" t="s">
        <v>3</v>
      </c>
      <c r="C16" s="41">
        <v>48123</v>
      </c>
      <c r="D16" s="11">
        <v>18000</v>
      </c>
      <c r="E16" s="60">
        <f t="shared" ref="E16:E17" si="3">SUM(F16:I16)</f>
        <v>50000</v>
      </c>
      <c r="F16" s="11">
        <v>50000</v>
      </c>
      <c r="G16" s="41"/>
      <c r="H16" s="41"/>
      <c r="I16" s="41"/>
      <c r="J16" s="9"/>
      <c r="K16" s="9"/>
      <c r="L16" s="9"/>
      <c r="M16" s="9"/>
    </row>
    <row r="17" spans="1:257" ht="17.100000000000001" customHeight="1" x14ac:dyDescent="0.25">
      <c r="A17" s="3">
        <v>3117</v>
      </c>
      <c r="B17" s="22" t="s">
        <v>2</v>
      </c>
      <c r="C17" s="41">
        <v>128948</v>
      </c>
      <c r="D17" s="11">
        <v>95000</v>
      </c>
      <c r="E17" s="60">
        <f t="shared" si="3"/>
        <v>115000</v>
      </c>
      <c r="F17" s="11">
        <v>110000</v>
      </c>
      <c r="G17" s="41"/>
      <c r="H17" s="41">
        <v>5000</v>
      </c>
      <c r="I17" s="41">
        <v>0</v>
      </c>
      <c r="J17" s="9"/>
      <c r="K17" s="9"/>
      <c r="L17" s="9"/>
      <c r="M17" s="9"/>
    </row>
    <row r="18" spans="1:257" ht="17.100000000000001" customHeight="1" x14ac:dyDescent="0.25">
      <c r="A18" s="3">
        <v>3270</v>
      </c>
      <c r="B18" s="3" t="s">
        <v>4</v>
      </c>
      <c r="C18" s="41">
        <v>30933</v>
      </c>
      <c r="D18" s="11">
        <v>4000</v>
      </c>
      <c r="E18" s="60">
        <f>SUM(F18:I18)</f>
        <v>10000</v>
      </c>
      <c r="F18" s="11">
        <v>0</v>
      </c>
      <c r="G18" s="41">
        <v>0</v>
      </c>
      <c r="H18" s="41">
        <v>10000</v>
      </c>
      <c r="I18" s="41">
        <v>0</v>
      </c>
      <c r="J18" s="9"/>
      <c r="K18" s="9"/>
      <c r="L18" s="9"/>
      <c r="M18" s="9"/>
    </row>
    <row r="19" spans="1:257" ht="17.100000000000001" customHeight="1" x14ac:dyDescent="0.25">
      <c r="A19" s="3">
        <v>3920</v>
      </c>
      <c r="B19" s="3" t="s">
        <v>21</v>
      </c>
      <c r="C19" s="41">
        <v>62100</v>
      </c>
      <c r="D19" s="11">
        <v>61000</v>
      </c>
      <c r="E19" s="60">
        <f t="shared" ref="E19:E24" si="4">SUM(F19:I19)</f>
        <v>60000</v>
      </c>
      <c r="F19" s="11">
        <v>60000</v>
      </c>
      <c r="G19" s="41">
        <v>0</v>
      </c>
      <c r="H19" s="41"/>
      <c r="I19" s="41">
        <v>0</v>
      </c>
      <c r="J19" s="9"/>
      <c r="K19" s="9"/>
      <c r="L19" s="9"/>
      <c r="M19" s="9"/>
    </row>
    <row r="20" spans="1:257" ht="17.100000000000001" customHeight="1" x14ac:dyDescent="0.25">
      <c r="A20" s="3">
        <v>3970</v>
      </c>
      <c r="B20" s="3" t="s">
        <v>54</v>
      </c>
      <c r="C20" s="41">
        <v>369193</v>
      </c>
      <c r="D20" s="11">
        <v>433000</v>
      </c>
      <c r="E20" s="60">
        <f t="shared" si="4"/>
        <v>400000</v>
      </c>
      <c r="F20" s="11">
        <v>400000</v>
      </c>
      <c r="G20" s="41">
        <v>0</v>
      </c>
      <c r="H20" s="41">
        <v>0</v>
      </c>
      <c r="I20" s="41">
        <v>0</v>
      </c>
      <c r="J20" s="9"/>
      <c r="K20" s="9"/>
      <c r="L20" s="9"/>
      <c r="M20" s="9"/>
    </row>
    <row r="21" spans="1:257" ht="17.100000000000001" customHeight="1" x14ac:dyDescent="0.25">
      <c r="A21" s="3">
        <v>3980</v>
      </c>
      <c r="B21" s="3" t="s">
        <v>7</v>
      </c>
      <c r="C21" s="41">
        <v>370750</v>
      </c>
      <c r="D21" s="11">
        <v>406000</v>
      </c>
      <c r="E21" s="60">
        <f t="shared" si="4"/>
        <v>380000</v>
      </c>
      <c r="F21" s="11">
        <v>0</v>
      </c>
      <c r="G21" s="41">
        <v>300000</v>
      </c>
      <c r="H21" s="41">
        <v>50000</v>
      </c>
      <c r="I21" s="41">
        <v>30000</v>
      </c>
      <c r="J21" s="9"/>
      <c r="K21" s="9"/>
      <c r="L21" s="9"/>
      <c r="M21" s="9"/>
    </row>
    <row r="22" spans="1:257" ht="17.100000000000001" customHeight="1" x14ac:dyDescent="0.25">
      <c r="A22" s="3">
        <v>3981</v>
      </c>
      <c r="B22" s="3" t="s">
        <v>8</v>
      </c>
      <c r="C22" s="41">
        <v>16151</v>
      </c>
      <c r="D22" s="11">
        <v>0</v>
      </c>
      <c r="E22" s="60">
        <f t="shared" si="4"/>
        <v>15000</v>
      </c>
      <c r="F22" s="11">
        <v>0</v>
      </c>
      <c r="G22" s="41">
        <v>15000</v>
      </c>
      <c r="H22" s="41">
        <v>0</v>
      </c>
      <c r="I22" s="41">
        <v>0</v>
      </c>
      <c r="J22" s="9"/>
      <c r="K22" s="9"/>
      <c r="L22" s="9"/>
      <c r="M22" s="9"/>
    </row>
    <row r="23" spans="1:257" ht="17.100000000000001" customHeight="1" x14ac:dyDescent="0.25">
      <c r="A23" s="3">
        <v>3990</v>
      </c>
      <c r="B23" s="3" t="s">
        <v>22</v>
      </c>
      <c r="C23" s="42">
        <v>126001</v>
      </c>
      <c r="D23" s="11">
        <v>199000</v>
      </c>
      <c r="E23" s="60">
        <f t="shared" si="4"/>
        <v>163000</v>
      </c>
      <c r="F23" s="11">
        <v>80000</v>
      </c>
      <c r="G23" s="41">
        <v>5000</v>
      </c>
      <c r="H23" s="41">
        <v>75000</v>
      </c>
      <c r="I23" s="41">
        <v>3000</v>
      </c>
      <c r="J23" s="9"/>
      <c r="K23" s="9"/>
      <c r="L23" s="9"/>
      <c r="M23" s="9"/>
    </row>
    <row r="24" spans="1:257" ht="17.100000000000001" customHeight="1" x14ac:dyDescent="0.25">
      <c r="A24" s="3">
        <v>3999</v>
      </c>
      <c r="B24" s="27" t="s">
        <v>23</v>
      </c>
      <c r="C24" s="42">
        <v>65286</v>
      </c>
      <c r="D24" s="16">
        <v>39000</v>
      </c>
      <c r="E24" s="61">
        <f t="shared" si="4"/>
        <v>2000</v>
      </c>
      <c r="F24" s="16"/>
      <c r="G24" s="42">
        <v>2000</v>
      </c>
      <c r="H24" s="42">
        <v>0</v>
      </c>
      <c r="I24" s="42">
        <v>0</v>
      </c>
      <c r="J24" s="9"/>
      <c r="K24" s="9"/>
      <c r="L24" s="9"/>
      <c r="M24" s="9"/>
    </row>
    <row r="25" spans="1:257" s="21" customFormat="1" ht="17.100000000000001" customHeight="1" x14ac:dyDescent="0.25">
      <c r="A25" s="17"/>
      <c r="B25" s="28" t="s">
        <v>5</v>
      </c>
      <c r="C25" s="43">
        <f t="shared" ref="C25:I25" si="5">SUM(C16:C24)</f>
        <v>1217485</v>
      </c>
      <c r="D25" s="26">
        <f t="shared" si="5"/>
        <v>1255000</v>
      </c>
      <c r="E25" s="62">
        <f t="shared" si="5"/>
        <v>1195000</v>
      </c>
      <c r="F25" s="26">
        <f t="shared" si="5"/>
        <v>700000</v>
      </c>
      <c r="G25" s="43">
        <f t="shared" si="5"/>
        <v>322000</v>
      </c>
      <c r="H25" s="43">
        <f t="shared" si="5"/>
        <v>140000</v>
      </c>
      <c r="I25" s="43">
        <f t="shared" si="5"/>
        <v>33000</v>
      </c>
      <c r="J25" s="19"/>
      <c r="K25" s="19"/>
      <c r="L25" s="19"/>
      <c r="M25" s="19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  <c r="IW25" s="20"/>
    </row>
    <row r="26" spans="1:257" s="21" customFormat="1" ht="17.100000000000001" customHeight="1" x14ac:dyDescent="0.25">
      <c r="A26" s="17"/>
      <c r="B26" s="31"/>
      <c r="C26" s="41"/>
      <c r="D26" s="11"/>
      <c r="E26" s="60"/>
      <c r="F26" s="11"/>
      <c r="G26" s="41"/>
      <c r="H26" s="41"/>
      <c r="I26" s="41"/>
      <c r="J26" s="19"/>
      <c r="K26" s="19"/>
      <c r="L26" s="19"/>
      <c r="M26" s="19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  <c r="IW26" s="20"/>
    </row>
    <row r="27" spans="1:257" ht="17.100000000000001" customHeight="1" x14ac:dyDescent="0.3">
      <c r="A27" s="2"/>
      <c r="B27" s="32" t="s">
        <v>24</v>
      </c>
      <c r="C27" s="45">
        <f t="shared" ref="C27:I27" si="6">+C8+C14+C25</f>
        <v>1855674</v>
      </c>
      <c r="D27" s="13">
        <f t="shared" si="6"/>
        <v>1843000</v>
      </c>
      <c r="E27" s="64">
        <f t="shared" si="6"/>
        <v>1789000</v>
      </c>
      <c r="F27" s="13">
        <f t="shared" si="6"/>
        <v>1210000</v>
      </c>
      <c r="G27" s="45">
        <f t="shared" si="6"/>
        <v>387000</v>
      </c>
      <c r="H27" s="45">
        <f t="shared" si="6"/>
        <v>159000</v>
      </c>
      <c r="I27" s="45">
        <f t="shared" si="6"/>
        <v>33000</v>
      </c>
      <c r="J27" s="10"/>
      <c r="K27" s="10"/>
      <c r="L27" s="10"/>
      <c r="M27" s="10"/>
    </row>
    <row r="28" spans="1:257" ht="17.100000000000001" customHeight="1" x14ac:dyDescent="0.25">
      <c r="A28" s="2"/>
      <c r="B28" s="8"/>
      <c r="C28" s="46"/>
      <c r="D28" s="3"/>
      <c r="E28" s="65"/>
      <c r="F28" s="3"/>
      <c r="G28" s="46"/>
      <c r="H28" s="46"/>
      <c r="I28" s="46"/>
      <c r="J28" s="9"/>
      <c r="K28" s="9"/>
      <c r="L28" s="9"/>
      <c r="M28" s="9"/>
    </row>
    <row r="29" spans="1:257" ht="17.100000000000001" customHeight="1" x14ac:dyDescent="0.25">
      <c r="A29" s="2"/>
      <c r="B29" s="2"/>
      <c r="C29" s="46"/>
      <c r="D29" s="3"/>
      <c r="E29" s="65"/>
      <c r="F29" s="3"/>
      <c r="G29" s="46"/>
      <c r="H29" s="46"/>
      <c r="I29" s="46"/>
      <c r="J29" s="9"/>
      <c r="K29" s="9"/>
      <c r="L29" s="9"/>
      <c r="M29" s="9"/>
    </row>
    <row r="30" spans="1:257" ht="17.25" customHeight="1" x14ac:dyDescent="0.3">
      <c r="A30" s="2"/>
      <c r="B30" s="35" t="s">
        <v>40</v>
      </c>
      <c r="C30" s="41"/>
      <c r="D30" s="11"/>
      <c r="E30" s="60"/>
      <c r="F30" s="11"/>
      <c r="G30" s="41"/>
      <c r="H30" s="41"/>
      <c r="I30" s="41"/>
      <c r="J30" s="9"/>
      <c r="K30" s="9"/>
      <c r="L30" s="9"/>
      <c r="M30" s="9"/>
    </row>
    <row r="31" spans="1:257" ht="17.100000000000001" customHeight="1" x14ac:dyDescent="0.25">
      <c r="A31" s="2"/>
      <c r="B31" s="8"/>
      <c r="C31" s="41"/>
      <c r="D31" s="11"/>
      <c r="E31" s="60"/>
      <c r="F31" s="11"/>
      <c r="G31" s="41"/>
      <c r="H31" s="41"/>
      <c r="I31" s="41"/>
      <c r="J31" s="9"/>
      <c r="K31" s="9"/>
      <c r="L31" s="9"/>
      <c r="M31" s="9"/>
    </row>
    <row r="32" spans="1:257" ht="17.100000000000001" customHeight="1" x14ac:dyDescent="0.25">
      <c r="A32" s="3">
        <v>4000</v>
      </c>
      <c r="B32" s="27" t="s">
        <v>10</v>
      </c>
      <c r="C32" s="42">
        <v>41365</v>
      </c>
      <c r="D32" s="16">
        <v>39000</v>
      </c>
      <c r="E32" s="61">
        <f t="shared" ref="E32:E33" si="7">SUM(F32:I32)</f>
        <v>45000</v>
      </c>
      <c r="F32" s="16">
        <v>45000</v>
      </c>
      <c r="G32" s="42">
        <v>0</v>
      </c>
      <c r="H32" s="42">
        <v>0</v>
      </c>
      <c r="I32" s="42">
        <v>0</v>
      </c>
      <c r="J32" s="9"/>
      <c r="K32" s="9"/>
      <c r="L32" s="9"/>
      <c r="M32" s="9"/>
    </row>
    <row r="33" spans="1:257" s="21" customFormat="1" ht="17.100000000000001" customHeight="1" x14ac:dyDescent="0.25">
      <c r="A33" s="23"/>
      <c r="B33" s="28" t="s">
        <v>9</v>
      </c>
      <c r="C33" s="43">
        <f>SUM(C32:C32)</f>
        <v>41365</v>
      </c>
      <c r="D33" s="26">
        <f>SUM(D32)</f>
        <v>39000</v>
      </c>
      <c r="E33" s="62">
        <f t="shared" si="7"/>
        <v>45000</v>
      </c>
      <c r="F33" s="26">
        <f>SUM(F32:F32)</f>
        <v>45000</v>
      </c>
      <c r="G33" s="43">
        <v>0</v>
      </c>
      <c r="H33" s="43">
        <f>SUM(H32:H32)</f>
        <v>0</v>
      </c>
      <c r="I33" s="43">
        <f>SUM(I32:I32)</f>
        <v>0</v>
      </c>
      <c r="J33" s="23"/>
      <c r="K33" s="23"/>
      <c r="L33" s="23"/>
      <c r="M33" s="23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  <c r="IL33" s="20"/>
      <c r="IM33" s="20"/>
      <c r="IN33" s="20"/>
      <c r="IO33" s="20"/>
      <c r="IP33" s="20"/>
      <c r="IQ33" s="20"/>
      <c r="IR33" s="20"/>
      <c r="IS33" s="20"/>
      <c r="IT33" s="20"/>
      <c r="IU33" s="20"/>
      <c r="IV33" s="20"/>
      <c r="IW33" s="20"/>
    </row>
    <row r="34" spans="1:257" s="21" customFormat="1" ht="17.100000000000001" customHeight="1" x14ac:dyDescent="0.25">
      <c r="A34" s="23"/>
      <c r="B34" s="17"/>
      <c r="C34" s="47"/>
      <c r="D34" s="18"/>
      <c r="E34" s="66"/>
      <c r="F34" s="18"/>
      <c r="G34" s="47"/>
      <c r="H34" s="47"/>
      <c r="I34" s="47"/>
      <c r="J34" s="23"/>
      <c r="K34" s="23"/>
      <c r="L34" s="23"/>
      <c r="M34" s="23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  <c r="IU34" s="20"/>
      <c r="IV34" s="20"/>
      <c r="IW34" s="20"/>
    </row>
    <row r="35" spans="1:257" ht="17.100000000000001" customHeight="1" x14ac:dyDescent="0.25">
      <c r="A35" s="3">
        <v>6500</v>
      </c>
      <c r="B35" s="3" t="s">
        <v>26</v>
      </c>
      <c r="C35" s="41">
        <v>189105</v>
      </c>
      <c r="D35" s="11">
        <v>164000</v>
      </c>
      <c r="E35" s="60">
        <f t="shared" ref="E35:E61" si="8">SUM(F35:I35)</f>
        <v>200000</v>
      </c>
      <c r="F35" s="11">
        <v>0</v>
      </c>
      <c r="G35" s="41">
        <v>170000</v>
      </c>
      <c r="H35" s="41">
        <v>20000</v>
      </c>
      <c r="I35" s="41">
        <v>10000</v>
      </c>
      <c r="J35" s="2"/>
      <c r="K35" s="2"/>
      <c r="L35" s="2"/>
      <c r="M35" s="2"/>
    </row>
    <row r="36" spans="1:257" ht="17.100000000000001" customHeight="1" x14ac:dyDescent="0.25">
      <c r="A36" s="3">
        <v>6530</v>
      </c>
      <c r="B36" s="3" t="s">
        <v>23</v>
      </c>
      <c r="C36" s="41">
        <v>11588</v>
      </c>
      <c r="D36" s="11">
        <f>13000+7000+1000</f>
        <v>21000</v>
      </c>
      <c r="E36" s="60">
        <f t="shared" si="8"/>
        <v>21000</v>
      </c>
      <c r="F36" s="11">
        <v>2000</v>
      </c>
      <c r="G36" s="41">
        <v>9000</v>
      </c>
      <c r="H36" s="41">
        <v>10000</v>
      </c>
      <c r="I36" s="41">
        <v>0</v>
      </c>
      <c r="J36" s="9"/>
      <c r="K36" s="9"/>
      <c r="L36" s="9"/>
      <c r="M36" s="9"/>
    </row>
    <row r="37" spans="1:257" ht="17.100000000000001" customHeight="1" x14ac:dyDescent="0.25">
      <c r="A37" s="3">
        <v>6551</v>
      </c>
      <c r="B37" s="27" t="s">
        <v>12</v>
      </c>
      <c r="C37" s="42">
        <v>31876</v>
      </c>
      <c r="D37" s="16">
        <v>13000</v>
      </c>
      <c r="E37" s="61">
        <f t="shared" si="8"/>
        <v>23000</v>
      </c>
      <c r="F37" s="16">
        <v>0</v>
      </c>
      <c r="G37" s="42">
        <v>0</v>
      </c>
      <c r="H37" s="42">
        <v>11000</v>
      </c>
      <c r="I37" s="42">
        <v>12000</v>
      </c>
      <c r="J37" s="9"/>
      <c r="K37" s="9"/>
      <c r="L37" s="9"/>
      <c r="M37" s="9"/>
    </row>
    <row r="38" spans="1:257" s="21" customFormat="1" ht="17.100000000000001" customHeight="1" x14ac:dyDescent="0.25">
      <c r="A38" s="17"/>
      <c r="B38" s="28" t="s">
        <v>41</v>
      </c>
      <c r="C38" s="43">
        <f>SUM(C35:C37)</f>
        <v>232569</v>
      </c>
      <c r="D38" s="26">
        <f t="shared" ref="D38:I38" si="9">SUM(D35:D37)</f>
        <v>198000</v>
      </c>
      <c r="E38" s="62">
        <f t="shared" si="9"/>
        <v>244000</v>
      </c>
      <c r="F38" s="26">
        <f t="shared" si="9"/>
        <v>2000</v>
      </c>
      <c r="G38" s="43">
        <f t="shared" si="9"/>
        <v>179000</v>
      </c>
      <c r="H38" s="43">
        <f t="shared" si="9"/>
        <v>41000</v>
      </c>
      <c r="I38" s="43">
        <f t="shared" si="9"/>
        <v>22000</v>
      </c>
      <c r="J38" s="19"/>
      <c r="K38" s="19"/>
      <c r="L38" s="19"/>
      <c r="M38" s="19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  <c r="IT38" s="20"/>
      <c r="IU38" s="20"/>
      <c r="IV38" s="20"/>
      <c r="IW38" s="20"/>
    </row>
    <row r="39" spans="1:257" s="21" customFormat="1" ht="17.100000000000001" customHeight="1" x14ac:dyDescent="0.25">
      <c r="A39" s="17"/>
      <c r="B39" s="17"/>
      <c r="C39" s="47"/>
      <c r="D39" s="18"/>
      <c r="E39" s="66"/>
      <c r="F39" s="18"/>
      <c r="G39" s="47"/>
      <c r="H39" s="47"/>
      <c r="I39" s="47"/>
      <c r="J39" s="19"/>
      <c r="K39" s="19"/>
      <c r="L39" s="19"/>
      <c r="M39" s="19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  <c r="IK39" s="20"/>
      <c r="IL39" s="20"/>
      <c r="IM39" s="20"/>
      <c r="IN39" s="20"/>
      <c r="IO39" s="20"/>
      <c r="IP39" s="20"/>
      <c r="IQ39" s="20"/>
      <c r="IR39" s="20"/>
      <c r="IS39" s="20"/>
      <c r="IT39" s="20"/>
      <c r="IU39" s="20"/>
      <c r="IV39" s="20"/>
      <c r="IW39" s="20"/>
    </row>
    <row r="40" spans="1:257" ht="17.100000000000001" customHeight="1" x14ac:dyDescent="0.25">
      <c r="A40" s="3">
        <v>6630</v>
      </c>
      <c r="B40" s="3" t="s">
        <v>13</v>
      </c>
      <c r="C40" s="41">
        <v>1359404</v>
      </c>
      <c r="D40" s="11">
        <v>253000</v>
      </c>
      <c r="E40" s="60">
        <f t="shared" si="8"/>
        <v>52000</v>
      </c>
      <c r="F40" s="11">
        <v>50000</v>
      </c>
      <c r="G40" s="41">
        <v>2000</v>
      </c>
      <c r="H40" s="41">
        <v>0</v>
      </c>
      <c r="I40" s="41">
        <v>0</v>
      </c>
      <c r="J40" s="9"/>
      <c r="K40" s="9"/>
      <c r="L40" s="9"/>
      <c r="M40" s="9"/>
    </row>
    <row r="41" spans="1:257" ht="17.100000000000001" customHeight="1" x14ac:dyDescent="0.25">
      <c r="A41" s="3">
        <v>6520</v>
      </c>
      <c r="B41" s="27" t="s">
        <v>23</v>
      </c>
      <c r="C41" s="42">
        <v>15000</v>
      </c>
      <c r="D41" s="11"/>
      <c r="E41" s="60">
        <f t="shared" si="8"/>
        <v>4000</v>
      </c>
      <c r="F41" s="16">
        <v>2000</v>
      </c>
      <c r="G41" s="42">
        <v>1000</v>
      </c>
      <c r="H41" s="42">
        <v>1000</v>
      </c>
      <c r="I41" s="42">
        <v>0</v>
      </c>
      <c r="J41" s="9"/>
      <c r="K41" s="9"/>
      <c r="L41" s="9"/>
      <c r="M41" s="9"/>
    </row>
    <row r="42" spans="1:257" ht="17.100000000000001" customHeight="1" x14ac:dyDescent="0.25">
      <c r="A42" s="3">
        <v>6990</v>
      </c>
      <c r="B42" s="27" t="s">
        <v>23</v>
      </c>
      <c r="C42" s="42">
        <v>1000</v>
      </c>
      <c r="D42" s="11">
        <v>54000</v>
      </c>
      <c r="E42" s="60">
        <f t="shared" si="8"/>
        <v>2000</v>
      </c>
      <c r="F42" s="16">
        <v>2000</v>
      </c>
      <c r="G42" s="42">
        <v>0</v>
      </c>
      <c r="H42" s="42">
        <v>0</v>
      </c>
      <c r="I42" s="42">
        <v>0</v>
      </c>
      <c r="J42" s="9"/>
      <c r="K42" s="9"/>
      <c r="L42" s="9"/>
      <c r="M42" s="9"/>
    </row>
    <row r="43" spans="1:257" s="21" customFormat="1" ht="17.100000000000001" customHeight="1" x14ac:dyDescent="0.25">
      <c r="A43" s="17"/>
      <c r="B43" s="28" t="s">
        <v>42</v>
      </c>
      <c r="C43" s="43">
        <f t="shared" ref="C43:I43" si="10">SUM(C40:C42)</f>
        <v>1375404</v>
      </c>
      <c r="D43" s="26">
        <f t="shared" si="10"/>
        <v>307000</v>
      </c>
      <c r="E43" s="62">
        <f t="shared" si="10"/>
        <v>58000</v>
      </c>
      <c r="F43" s="26">
        <f t="shared" si="10"/>
        <v>54000</v>
      </c>
      <c r="G43" s="43">
        <f t="shared" si="10"/>
        <v>3000</v>
      </c>
      <c r="H43" s="43">
        <f t="shared" si="10"/>
        <v>1000</v>
      </c>
      <c r="I43" s="43">
        <f t="shared" si="10"/>
        <v>0</v>
      </c>
      <c r="J43" s="23"/>
      <c r="K43" s="23"/>
      <c r="L43" s="23"/>
      <c r="M43" s="23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0"/>
      <c r="IL43" s="20"/>
      <c r="IM43" s="20"/>
      <c r="IN43" s="20"/>
      <c r="IO43" s="20"/>
      <c r="IP43" s="20"/>
      <c r="IQ43" s="20"/>
      <c r="IR43" s="20"/>
      <c r="IS43" s="20"/>
      <c r="IT43" s="20"/>
      <c r="IU43" s="20"/>
      <c r="IV43" s="20"/>
      <c r="IW43" s="20"/>
    </row>
    <row r="44" spans="1:257" s="21" customFormat="1" ht="17.100000000000001" customHeight="1" x14ac:dyDescent="0.25">
      <c r="A44" s="17"/>
      <c r="B44" s="17"/>
      <c r="C44" s="47"/>
      <c r="D44" s="18"/>
      <c r="E44" s="66"/>
      <c r="F44" s="18"/>
      <c r="G44" s="47"/>
      <c r="H44" s="47"/>
      <c r="I44" s="47"/>
      <c r="J44" s="23"/>
      <c r="K44" s="23"/>
      <c r="L44" s="23"/>
      <c r="M44" s="23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  <c r="IK44" s="20"/>
      <c r="IL44" s="20"/>
      <c r="IM44" s="20"/>
      <c r="IN44" s="20"/>
      <c r="IO44" s="20"/>
      <c r="IP44" s="20"/>
      <c r="IQ44" s="20"/>
      <c r="IR44" s="20"/>
      <c r="IS44" s="20"/>
      <c r="IT44" s="20"/>
      <c r="IU44" s="20"/>
      <c r="IV44" s="20"/>
      <c r="IW44" s="20"/>
    </row>
    <row r="45" spans="1:257" ht="17.100000000000001" customHeight="1" x14ac:dyDescent="0.25">
      <c r="A45" s="3">
        <v>6705</v>
      </c>
      <c r="B45" s="27" t="s">
        <v>27</v>
      </c>
      <c r="C45" s="42">
        <v>60502</v>
      </c>
      <c r="D45" s="16">
        <v>79000</v>
      </c>
      <c r="E45" s="61">
        <f t="shared" si="8"/>
        <v>75000</v>
      </c>
      <c r="F45" s="16">
        <v>75000</v>
      </c>
      <c r="G45" s="42">
        <v>0</v>
      </c>
      <c r="H45" s="42">
        <v>0</v>
      </c>
      <c r="I45" s="42">
        <v>0</v>
      </c>
      <c r="J45" s="2"/>
      <c r="K45" s="2"/>
      <c r="L45" s="2"/>
      <c r="M45" s="2"/>
    </row>
    <row r="46" spans="1:257" s="21" customFormat="1" ht="17.100000000000001" customHeight="1" x14ac:dyDescent="0.25">
      <c r="A46" s="17"/>
      <c r="B46" s="28" t="s">
        <v>43</v>
      </c>
      <c r="C46" s="43">
        <f t="shared" ref="C46:I46" si="11">SUM(C45)</f>
        <v>60502</v>
      </c>
      <c r="D46" s="26">
        <f t="shared" ref="D46" si="12">SUM(D45)</f>
        <v>79000</v>
      </c>
      <c r="E46" s="62">
        <f t="shared" si="11"/>
        <v>75000</v>
      </c>
      <c r="F46" s="26">
        <f t="shared" si="11"/>
        <v>75000</v>
      </c>
      <c r="G46" s="43">
        <v>0</v>
      </c>
      <c r="H46" s="43">
        <f t="shared" si="11"/>
        <v>0</v>
      </c>
      <c r="I46" s="43">
        <f t="shared" si="11"/>
        <v>0</v>
      </c>
      <c r="J46" s="23"/>
      <c r="K46" s="23"/>
      <c r="L46" s="23"/>
      <c r="M46" s="23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  <c r="IV46" s="20"/>
      <c r="IW46" s="20"/>
    </row>
    <row r="47" spans="1:257" s="21" customFormat="1" ht="17.100000000000001" customHeight="1" x14ac:dyDescent="0.25">
      <c r="A47" s="17"/>
      <c r="B47" s="17"/>
      <c r="C47" s="47"/>
      <c r="D47" s="18"/>
      <c r="E47" s="66"/>
      <c r="F47" s="18"/>
      <c r="G47" s="47"/>
      <c r="H47" s="47"/>
      <c r="I47" s="47"/>
      <c r="J47" s="23"/>
      <c r="K47" s="23"/>
      <c r="L47" s="23"/>
      <c r="M47" s="23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  <c r="IU47" s="20"/>
      <c r="IV47" s="20"/>
      <c r="IW47" s="20"/>
    </row>
    <row r="48" spans="1:257" ht="17.100000000000001" customHeight="1" x14ac:dyDescent="0.25">
      <c r="A48" s="3">
        <v>6790</v>
      </c>
      <c r="B48" s="3" t="s">
        <v>23</v>
      </c>
      <c r="C48" s="41">
        <v>38575</v>
      </c>
      <c r="D48" s="11">
        <f>7000+6000+2000</f>
        <v>15000</v>
      </c>
      <c r="E48" s="60">
        <f t="shared" si="8"/>
        <v>4500</v>
      </c>
      <c r="F48" s="11">
        <v>2000</v>
      </c>
      <c r="G48" s="41">
        <v>0</v>
      </c>
      <c r="H48" s="41">
        <v>0</v>
      </c>
      <c r="I48" s="41">
        <v>2500</v>
      </c>
      <c r="J48" s="9"/>
      <c r="K48" s="9"/>
      <c r="L48" s="9"/>
      <c r="M48" s="9"/>
    </row>
    <row r="49" spans="1:257" ht="17.100000000000001" customHeight="1" x14ac:dyDescent="0.25">
      <c r="A49" s="3">
        <v>6810</v>
      </c>
      <c r="B49" s="3" t="s">
        <v>28</v>
      </c>
      <c r="C49" s="41">
        <v>9262</v>
      </c>
      <c r="D49" s="11">
        <f>10000+3000</f>
        <v>13000</v>
      </c>
      <c r="E49" s="60">
        <f t="shared" si="8"/>
        <v>16500</v>
      </c>
      <c r="F49" s="11">
        <v>15000</v>
      </c>
      <c r="G49" s="41">
        <v>0</v>
      </c>
      <c r="H49" s="41">
        <v>0</v>
      </c>
      <c r="I49" s="41">
        <v>1500</v>
      </c>
      <c r="J49" s="9"/>
      <c r="K49" s="9"/>
      <c r="L49" s="9"/>
      <c r="M49" s="9"/>
    </row>
    <row r="50" spans="1:257" ht="17.100000000000001" customHeight="1" x14ac:dyDescent="0.25">
      <c r="A50" s="3">
        <v>6890</v>
      </c>
      <c r="B50" s="27" t="s">
        <v>29</v>
      </c>
      <c r="C50" s="42">
        <v>591</v>
      </c>
      <c r="D50" s="16">
        <v>2000</v>
      </c>
      <c r="E50" s="61">
        <f t="shared" si="8"/>
        <v>2000</v>
      </c>
      <c r="F50" s="16">
        <v>2000</v>
      </c>
      <c r="G50" s="42">
        <v>0</v>
      </c>
      <c r="H50" s="42">
        <v>0</v>
      </c>
      <c r="I50" s="42">
        <v>0</v>
      </c>
      <c r="J50" s="9"/>
      <c r="K50" s="9"/>
      <c r="L50" s="9"/>
      <c r="M50" s="9"/>
    </row>
    <row r="51" spans="1:257" s="21" customFormat="1" ht="17.100000000000001" customHeight="1" x14ac:dyDescent="0.25">
      <c r="A51" s="17"/>
      <c r="B51" s="28" t="s">
        <v>44</v>
      </c>
      <c r="C51" s="43">
        <f t="shared" ref="C51:I51" si="13">SUM(C48:C50)</f>
        <v>48428</v>
      </c>
      <c r="D51" s="26">
        <f t="shared" si="13"/>
        <v>30000</v>
      </c>
      <c r="E51" s="62">
        <f t="shared" si="13"/>
        <v>23000</v>
      </c>
      <c r="F51" s="26">
        <f t="shared" si="13"/>
        <v>19000</v>
      </c>
      <c r="G51" s="43">
        <v>0</v>
      </c>
      <c r="H51" s="43">
        <f t="shared" si="13"/>
        <v>0</v>
      </c>
      <c r="I51" s="43">
        <f t="shared" si="13"/>
        <v>4000</v>
      </c>
      <c r="J51" s="19"/>
      <c r="K51" s="19"/>
      <c r="L51" s="19"/>
      <c r="M51" s="19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  <c r="IT51" s="20"/>
      <c r="IU51" s="20"/>
      <c r="IV51" s="20"/>
      <c r="IW51" s="20"/>
    </row>
    <row r="52" spans="1:257" s="21" customFormat="1" ht="17.100000000000001" customHeight="1" x14ac:dyDescent="0.25">
      <c r="A52" s="17"/>
      <c r="B52" s="17"/>
      <c r="C52" s="47"/>
      <c r="D52" s="18"/>
      <c r="E52" s="66"/>
      <c r="F52" s="18"/>
      <c r="G52" s="47"/>
      <c r="H52" s="47"/>
      <c r="I52" s="47"/>
      <c r="J52" s="19"/>
      <c r="K52" s="19"/>
      <c r="L52" s="19"/>
      <c r="M52" s="19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  <c r="IT52" s="20"/>
      <c r="IU52" s="20"/>
      <c r="IV52" s="20"/>
      <c r="IW52" s="20"/>
    </row>
    <row r="53" spans="1:257" ht="17.100000000000001" customHeight="1" x14ac:dyDescent="0.25">
      <c r="A53" s="3">
        <v>4010</v>
      </c>
      <c r="B53" s="3" t="s">
        <v>30</v>
      </c>
      <c r="C53" s="41">
        <v>25480</v>
      </c>
      <c r="D53" s="11">
        <v>35000</v>
      </c>
      <c r="E53" s="60">
        <f t="shared" si="8"/>
        <v>30000</v>
      </c>
      <c r="F53" s="11">
        <v>0</v>
      </c>
      <c r="G53" s="41">
        <v>0</v>
      </c>
      <c r="H53" s="41">
        <v>30000</v>
      </c>
      <c r="I53" s="41">
        <v>0</v>
      </c>
      <c r="J53" s="9"/>
      <c r="K53" s="9"/>
      <c r="L53" s="9"/>
      <c r="M53" s="9"/>
    </row>
    <row r="54" spans="1:257" ht="17.100000000000001" customHeight="1" x14ac:dyDescent="0.25">
      <c r="A54" s="3">
        <v>5100</v>
      </c>
      <c r="B54" s="3" t="s">
        <v>66</v>
      </c>
      <c r="C54" s="41"/>
      <c r="D54" s="11">
        <v>28000</v>
      </c>
      <c r="E54" s="60"/>
      <c r="F54" s="11"/>
      <c r="G54" s="41"/>
      <c r="H54" s="41"/>
      <c r="I54" s="41"/>
      <c r="J54" s="9"/>
      <c r="K54" s="9"/>
      <c r="L54" s="9"/>
      <c r="M54" s="9"/>
    </row>
    <row r="55" spans="1:257" ht="17.100000000000001" customHeight="1" x14ac:dyDescent="0.25">
      <c r="A55" s="3">
        <v>5900</v>
      </c>
      <c r="B55" s="3" t="s">
        <v>31</v>
      </c>
      <c r="C55" s="41">
        <v>3040</v>
      </c>
      <c r="D55" s="11">
        <v>0</v>
      </c>
      <c r="E55" s="60">
        <f t="shared" si="8"/>
        <v>6000</v>
      </c>
      <c r="F55" s="11">
        <v>5000</v>
      </c>
      <c r="G55" s="41">
        <v>0</v>
      </c>
      <c r="H55" s="41">
        <v>1000</v>
      </c>
      <c r="I55" s="41">
        <v>0</v>
      </c>
      <c r="J55" s="9"/>
      <c r="K55" s="9"/>
      <c r="L55" s="9"/>
      <c r="M55" s="9"/>
    </row>
    <row r="56" spans="1:257" ht="17.100000000000001" customHeight="1" x14ac:dyDescent="0.25">
      <c r="A56" s="3">
        <v>6300</v>
      </c>
      <c r="B56" s="3" t="s">
        <v>11</v>
      </c>
      <c r="C56" s="41">
        <v>37020</v>
      </c>
      <c r="D56" s="11">
        <v>20000</v>
      </c>
      <c r="E56" s="60">
        <f t="shared" si="8"/>
        <v>30000</v>
      </c>
      <c r="F56" s="11">
        <v>5000</v>
      </c>
      <c r="G56" s="41">
        <v>25000</v>
      </c>
      <c r="H56" s="41"/>
      <c r="I56" s="41">
        <v>0</v>
      </c>
      <c r="J56" s="9"/>
      <c r="K56" s="9"/>
      <c r="L56" s="9"/>
      <c r="M56" s="9"/>
    </row>
    <row r="57" spans="1:257" ht="17.100000000000001" customHeight="1" x14ac:dyDescent="0.25">
      <c r="A57" s="3">
        <v>6310</v>
      </c>
      <c r="B57" s="3" t="s">
        <v>32</v>
      </c>
      <c r="C57" s="41">
        <v>30880</v>
      </c>
      <c r="D57" s="11">
        <v>10000</v>
      </c>
      <c r="E57" s="60">
        <f t="shared" si="8"/>
        <v>20000</v>
      </c>
      <c r="F57" s="11">
        <v>5000</v>
      </c>
      <c r="G57" s="41">
        <v>15000</v>
      </c>
      <c r="H57" s="41">
        <v>0</v>
      </c>
      <c r="I57" s="41">
        <v>0</v>
      </c>
      <c r="J57" s="9"/>
      <c r="K57" s="9"/>
      <c r="L57" s="9"/>
      <c r="M57" s="9"/>
    </row>
    <row r="58" spans="1:257" ht="17.100000000000001" customHeight="1" x14ac:dyDescent="0.25">
      <c r="A58" s="54" t="s">
        <v>63</v>
      </c>
      <c r="B58" s="3" t="s">
        <v>64</v>
      </c>
      <c r="C58" s="41"/>
      <c r="D58" s="11">
        <v>0</v>
      </c>
      <c r="E58" s="60">
        <f t="shared" si="8"/>
        <v>200000</v>
      </c>
      <c r="F58" s="11">
        <v>200000</v>
      </c>
      <c r="G58" s="41"/>
      <c r="H58" s="41"/>
      <c r="I58" s="41"/>
      <c r="J58" s="9"/>
      <c r="K58" s="9"/>
      <c r="L58" s="9"/>
      <c r="M58" s="9"/>
    </row>
    <row r="59" spans="1:257" ht="17.100000000000001" customHeight="1" x14ac:dyDescent="0.25">
      <c r="A59" s="54">
        <v>6735</v>
      </c>
      <c r="B59" s="3" t="s">
        <v>70</v>
      </c>
      <c r="C59" s="41"/>
      <c r="D59" s="11">
        <v>9000</v>
      </c>
      <c r="E59" s="60"/>
      <c r="F59" s="11"/>
      <c r="G59" s="41"/>
      <c r="H59" s="41"/>
      <c r="I59" s="41"/>
      <c r="J59" s="9"/>
      <c r="K59" s="9"/>
      <c r="L59" s="9"/>
      <c r="M59" s="9"/>
    </row>
    <row r="60" spans="1:257" ht="17.100000000000001" customHeight="1" x14ac:dyDescent="0.25">
      <c r="A60" s="3">
        <v>6740</v>
      </c>
      <c r="B60" s="3" t="s">
        <v>14</v>
      </c>
      <c r="C60" s="41">
        <v>54273</v>
      </c>
      <c r="D60" s="11">
        <v>74000</v>
      </c>
      <c r="E60" s="60">
        <f t="shared" si="8"/>
        <v>60000</v>
      </c>
      <c r="F60" s="11">
        <v>0</v>
      </c>
      <c r="G60" s="41">
        <v>60000</v>
      </c>
      <c r="H60" s="41">
        <v>0</v>
      </c>
      <c r="I60" s="41">
        <v>0</v>
      </c>
      <c r="J60" s="9"/>
      <c r="K60" s="9"/>
      <c r="L60" s="9"/>
      <c r="M60" s="9"/>
    </row>
    <row r="61" spans="1:257" ht="17.100000000000001" customHeight="1" x14ac:dyDescent="0.25">
      <c r="A61" s="3">
        <v>6995</v>
      </c>
      <c r="B61" s="3" t="s">
        <v>33</v>
      </c>
      <c r="C61" s="41">
        <v>54702</v>
      </c>
      <c r="D61" s="11">
        <v>0</v>
      </c>
      <c r="E61" s="60">
        <f t="shared" si="8"/>
        <v>40000</v>
      </c>
      <c r="F61" s="11">
        <v>0</v>
      </c>
      <c r="G61" s="41">
        <v>40000</v>
      </c>
      <c r="H61" s="41">
        <v>0</v>
      </c>
      <c r="I61" s="41">
        <v>0</v>
      </c>
      <c r="J61" s="9"/>
      <c r="K61" s="9"/>
      <c r="L61" s="9"/>
      <c r="M61" s="9"/>
    </row>
    <row r="62" spans="1:257" ht="17.100000000000001" customHeight="1" x14ac:dyDescent="0.25">
      <c r="A62" s="3">
        <v>6998</v>
      </c>
      <c r="B62" s="3" t="s">
        <v>34</v>
      </c>
      <c r="C62" s="41">
        <v>119822</v>
      </c>
      <c r="D62" s="11">
        <v>7000</v>
      </c>
      <c r="E62" s="60">
        <f>SUM(F62:I62)</f>
        <v>23000</v>
      </c>
      <c r="F62" s="11">
        <v>10000</v>
      </c>
      <c r="G62" s="41">
        <v>3000</v>
      </c>
      <c r="H62" s="41">
        <v>10000</v>
      </c>
      <c r="I62" s="41">
        <v>0</v>
      </c>
      <c r="J62" s="9"/>
      <c r="K62" s="9"/>
      <c r="L62" s="9"/>
      <c r="M62" s="9"/>
    </row>
    <row r="63" spans="1:257" ht="17.100000000000001" customHeight="1" x14ac:dyDescent="0.25">
      <c r="A63" s="3">
        <v>6996</v>
      </c>
      <c r="B63" s="3" t="s">
        <v>56</v>
      </c>
      <c r="C63" s="41">
        <v>53535</v>
      </c>
      <c r="D63" s="11">
        <v>0</v>
      </c>
      <c r="E63" s="60">
        <f>SUM(F63:I63)</f>
        <v>65000</v>
      </c>
      <c r="F63" s="11">
        <v>0</v>
      </c>
      <c r="G63" s="41">
        <v>0</v>
      </c>
      <c r="H63" s="41">
        <v>65000</v>
      </c>
      <c r="I63" s="41">
        <v>0</v>
      </c>
      <c r="J63" s="9"/>
      <c r="K63" s="9"/>
      <c r="L63" s="9"/>
      <c r="M63" s="9"/>
    </row>
    <row r="64" spans="1:257" ht="17.100000000000001" customHeight="1" x14ac:dyDescent="0.25">
      <c r="A64" s="3">
        <v>6999</v>
      </c>
      <c r="B64" s="3" t="s">
        <v>35</v>
      </c>
      <c r="C64" s="41">
        <v>154398</v>
      </c>
      <c r="D64" s="11">
        <v>771000</v>
      </c>
      <c r="E64" s="60">
        <f>SUM(F64:I64)</f>
        <v>725000</v>
      </c>
      <c r="F64" s="11">
        <v>600000</v>
      </c>
      <c r="G64" s="41">
        <v>65000</v>
      </c>
      <c r="H64" s="41">
        <v>10000</v>
      </c>
      <c r="I64" s="41">
        <v>50000</v>
      </c>
      <c r="J64" s="9"/>
      <c r="K64" s="9"/>
      <c r="L64" s="9"/>
      <c r="M64" s="9"/>
    </row>
    <row r="65" spans="1:257" ht="17.100000000000001" customHeight="1" x14ac:dyDescent="0.25">
      <c r="A65" s="3">
        <v>7410</v>
      </c>
      <c r="B65" s="3" t="s">
        <v>6</v>
      </c>
      <c r="C65" s="41">
        <v>4000</v>
      </c>
      <c r="D65" s="11">
        <v>1000</v>
      </c>
      <c r="E65" s="60">
        <f t="shared" ref="E65:E75" si="14">SUM(F65:I65)</f>
        <v>9000</v>
      </c>
      <c r="F65" s="11">
        <v>5000</v>
      </c>
      <c r="G65" s="41">
        <v>4000</v>
      </c>
      <c r="H65" s="41">
        <v>0</v>
      </c>
      <c r="I65" s="41">
        <v>0</v>
      </c>
      <c r="J65" s="9"/>
      <c r="K65" s="9"/>
      <c r="L65" s="9"/>
      <c r="M65" s="9"/>
    </row>
    <row r="66" spans="1:257" ht="17.100000000000001" customHeight="1" x14ac:dyDescent="0.25">
      <c r="A66" s="3">
        <v>7430</v>
      </c>
      <c r="B66" s="27" t="s">
        <v>8</v>
      </c>
      <c r="C66" s="42">
        <v>197719</v>
      </c>
      <c r="D66" s="16">
        <v>117000</v>
      </c>
      <c r="E66" s="61">
        <f t="shared" si="14"/>
        <v>98000</v>
      </c>
      <c r="F66" s="16">
        <v>20000</v>
      </c>
      <c r="G66" s="42">
        <v>70000</v>
      </c>
      <c r="H66" s="42">
        <v>8000</v>
      </c>
      <c r="I66" s="42">
        <v>0</v>
      </c>
      <c r="J66" s="9"/>
      <c r="K66" s="9"/>
      <c r="L66" s="9"/>
      <c r="M66" s="9"/>
    </row>
    <row r="67" spans="1:257" s="21" customFormat="1" ht="17.100000000000001" customHeight="1" x14ac:dyDescent="0.25">
      <c r="A67" s="17"/>
      <c r="B67" s="28" t="s">
        <v>45</v>
      </c>
      <c r="C67" s="43">
        <f t="shared" ref="C67:I67" si="15">SUM(C53:C66)</f>
        <v>734869</v>
      </c>
      <c r="D67" s="26">
        <f t="shared" si="15"/>
        <v>1072000</v>
      </c>
      <c r="E67" s="62">
        <f t="shared" si="15"/>
        <v>1306000</v>
      </c>
      <c r="F67" s="26">
        <f>SUM(F53:F66)</f>
        <v>850000</v>
      </c>
      <c r="G67" s="43">
        <f t="shared" si="15"/>
        <v>282000</v>
      </c>
      <c r="H67" s="43">
        <f t="shared" si="15"/>
        <v>124000</v>
      </c>
      <c r="I67" s="43">
        <f t="shared" si="15"/>
        <v>50000</v>
      </c>
      <c r="J67" s="19"/>
      <c r="K67" s="19"/>
      <c r="L67" s="19"/>
      <c r="M67" s="19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  <c r="IL67" s="20"/>
      <c r="IM67" s="20"/>
      <c r="IN67" s="20"/>
      <c r="IO67" s="20"/>
      <c r="IP67" s="20"/>
      <c r="IQ67" s="20"/>
      <c r="IR67" s="20"/>
      <c r="IS67" s="20"/>
      <c r="IT67" s="20"/>
      <c r="IU67" s="20"/>
      <c r="IV67" s="20"/>
      <c r="IW67" s="20"/>
    </row>
    <row r="68" spans="1:257" s="21" customFormat="1" ht="17.100000000000001" customHeight="1" x14ac:dyDescent="0.25">
      <c r="A68" s="17"/>
      <c r="B68" s="17"/>
      <c r="C68" s="47"/>
      <c r="D68" s="18"/>
      <c r="E68" s="66"/>
      <c r="F68" s="18"/>
      <c r="G68" s="47"/>
      <c r="H68" s="47"/>
      <c r="I68" s="47"/>
      <c r="J68" s="19"/>
      <c r="K68" s="19"/>
      <c r="L68" s="19"/>
      <c r="M68" s="19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  <c r="IO68" s="20"/>
      <c r="IP68" s="20"/>
      <c r="IQ68" s="20"/>
      <c r="IR68" s="20"/>
      <c r="IS68" s="20"/>
      <c r="IT68" s="20"/>
      <c r="IU68" s="20"/>
      <c r="IV68" s="20"/>
      <c r="IW68" s="20"/>
    </row>
    <row r="69" spans="1:257" ht="17.100000000000001" customHeight="1" x14ac:dyDescent="0.25">
      <c r="A69" s="3">
        <v>7500</v>
      </c>
      <c r="B69" s="27" t="s">
        <v>36</v>
      </c>
      <c r="C69" s="42">
        <v>9936</v>
      </c>
      <c r="D69" s="16">
        <v>16000</v>
      </c>
      <c r="E69" s="61">
        <f t="shared" si="14"/>
        <v>12000</v>
      </c>
      <c r="F69" s="16">
        <v>12000</v>
      </c>
      <c r="G69" s="42">
        <v>0</v>
      </c>
      <c r="H69" s="42">
        <v>0</v>
      </c>
      <c r="I69" s="42">
        <v>0</v>
      </c>
      <c r="J69" s="2"/>
      <c r="K69" s="2"/>
      <c r="L69" s="2"/>
      <c r="M69" s="2"/>
    </row>
    <row r="70" spans="1:257" s="21" customFormat="1" ht="17.100000000000001" customHeight="1" x14ac:dyDescent="0.25">
      <c r="A70" s="17"/>
      <c r="B70" s="28" t="s">
        <v>36</v>
      </c>
      <c r="C70" s="43">
        <f t="shared" ref="C70:I70" si="16">SUM(C69)</f>
        <v>9936</v>
      </c>
      <c r="D70" s="26">
        <f t="shared" ref="D70" si="17">SUM(D69)</f>
        <v>16000</v>
      </c>
      <c r="E70" s="62">
        <f t="shared" si="16"/>
        <v>12000</v>
      </c>
      <c r="F70" s="26">
        <f t="shared" si="16"/>
        <v>12000</v>
      </c>
      <c r="G70" s="43">
        <v>0</v>
      </c>
      <c r="H70" s="43">
        <f t="shared" si="16"/>
        <v>0</v>
      </c>
      <c r="I70" s="43">
        <f t="shared" si="16"/>
        <v>0</v>
      </c>
      <c r="J70" s="23"/>
      <c r="K70" s="23"/>
      <c r="L70" s="23"/>
      <c r="M70" s="23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  <c r="IK70" s="20"/>
      <c r="IL70" s="20"/>
      <c r="IM70" s="20"/>
      <c r="IN70" s="20"/>
      <c r="IO70" s="20"/>
      <c r="IP70" s="20"/>
      <c r="IQ70" s="20"/>
      <c r="IR70" s="20"/>
      <c r="IS70" s="20"/>
      <c r="IT70" s="20"/>
      <c r="IU70" s="20"/>
      <c r="IV70" s="20"/>
      <c r="IW70" s="20"/>
    </row>
    <row r="71" spans="1:257" s="21" customFormat="1" ht="17.100000000000001" customHeight="1" x14ac:dyDescent="0.25">
      <c r="A71" s="17"/>
      <c r="B71" s="17"/>
      <c r="C71" s="47"/>
      <c r="D71" s="18"/>
      <c r="E71" s="66"/>
      <c r="F71" s="18"/>
      <c r="G71" s="47"/>
      <c r="H71" s="47"/>
      <c r="I71" s="47"/>
      <c r="J71" s="23"/>
      <c r="K71" s="23"/>
      <c r="L71" s="23"/>
      <c r="M71" s="23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  <c r="HQ71" s="20"/>
      <c r="HR71" s="20"/>
      <c r="HS71" s="20"/>
      <c r="HT71" s="20"/>
      <c r="HU71" s="20"/>
      <c r="HV71" s="20"/>
      <c r="HW71" s="20"/>
      <c r="HX71" s="20"/>
      <c r="HY71" s="20"/>
      <c r="HZ71" s="20"/>
      <c r="IA71" s="20"/>
      <c r="IB71" s="20"/>
      <c r="IC71" s="20"/>
      <c r="ID71" s="20"/>
      <c r="IE71" s="20"/>
      <c r="IF71" s="20"/>
      <c r="IG71" s="20"/>
      <c r="IH71" s="20"/>
      <c r="II71" s="20"/>
      <c r="IJ71" s="20"/>
      <c r="IK71" s="20"/>
      <c r="IL71" s="20"/>
      <c r="IM71" s="20"/>
      <c r="IN71" s="20"/>
      <c r="IO71" s="20"/>
      <c r="IP71" s="20"/>
      <c r="IQ71" s="20"/>
      <c r="IR71" s="20"/>
      <c r="IS71" s="20"/>
      <c r="IT71" s="20"/>
      <c r="IU71" s="20"/>
      <c r="IV71" s="20"/>
      <c r="IW71" s="20"/>
    </row>
    <row r="72" spans="1:257" ht="17.100000000000001" customHeight="1" x14ac:dyDescent="0.25">
      <c r="A72" s="3">
        <v>7000</v>
      </c>
      <c r="B72" s="3" t="s">
        <v>37</v>
      </c>
      <c r="C72" s="41">
        <v>5755</v>
      </c>
      <c r="D72" s="11">
        <v>5000</v>
      </c>
      <c r="E72" s="60">
        <f t="shared" si="14"/>
        <v>5000</v>
      </c>
      <c r="F72" s="11">
        <v>5000</v>
      </c>
      <c r="G72" s="41">
        <v>0</v>
      </c>
      <c r="H72" s="41">
        <v>0</v>
      </c>
      <c r="I72" s="41">
        <v>0</v>
      </c>
      <c r="J72" s="9"/>
      <c r="K72" s="9"/>
      <c r="L72" s="9"/>
      <c r="M72" s="9"/>
    </row>
    <row r="73" spans="1:257" ht="17.100000000000001" customHeight="1" x14ac:dyDescent="0.25">
      <c r="A73" s="3">
        <v>7100</v>
      </c>
      <c r="B73" s="3" t="s">
        <v>69</v>
      </c>
      <c r="C73" s="41">
        <v>425</v>
      </c>
      <c r="D73" s="11">
        <v>13000</v>
      </c>
      <c r="E73" s="60">
        <f t="shared" si="14"/>
        <v>0</v>
      </c>
      <c r="F73" s="11">
        <v>0</v>
      </c>
      <c r="G73" s="41">
        <v>0</v>
      </c>
      <c r="H73" s="41">
        <v>0</v>
      </c>
      <c r="I73" s="41">
        <v>0</v>
      </c>
      <c r="J73" s="9"/>
      <c r="K73" s="9"/>
      <c r="L73" s="9"/>
      <c r="M73" s="9"/>
    </row>
    <row r="74" spans="1:257" ht="17.100000000000001" customHeight="1" x14ac:dyDescent="0.25">
      <c r="A74" s="3">
        <v>7420</v>
      </c>
      <c r="B74" s="3" t="s">
        <v>31</v>
      </c>
      <c r="C74" s="41">
        <v>3550</v>
      </c>
      <c r="D74" s="11">
        <v>0</v>
      </c>
      <c r="E74" s="60">
        <f t="shared" si="14"/>
        <v>1000</v>
      </c>
      <c r="F74" s="11">
        <v>1000</v>
      </c>
      <c r="G74" s="41">
        <v>0</v>
      </c>
      <c r="H74" s="41">
        <v>0</v>
      </c>
      <c r="I74" s="41">
        <v>0</v>
      </c>
      <c r="J74" s="2"/>
      <c r="K74" s="2"/>
      <c r="L74" s="2"/>
      <c r="M74" s="2"/>
    </row>
    <row r="75" spans="1:257" ht="17.100000000000001" customHeight="1" x14ac:dyDescent="0.25">
      <c r="A75" s="3">
        <v>7770</v>
      </c>
      <c r="B75" s="27" t="s">
        <v>38</v>
      </c>
      <c r="C75" s="42">
        <v>674</v>
      </c>
      <c r="D75" s="16">
        <v>8000</v>
      </c>
      <c r="E75" s="61">
        <f t="shared" si="14"/>
        <v>10000</v>
      </c>
      <c r="F75" s="16">
        <v>10000</v>
      </c>
      <c r="G75" s="42">
        <v>0</v>
      </c>
      <c r="H75" s="42">
        <v>0</v>
      </c>
      <c r="I75" s="42">
        <v>0</v>
      </c>
      <c r="J75" s="2"/>
      <c r="K75" s="2"/>
      <c r="L75" s="2"/>
      <c r="M75" s="2"/>
    </row>
    <row r="76" spans="1:257" s="21" customFormat="1" ht="17.100000000000001" customHeight="1" x14ac:dyDescent="0.25">
      <c r="A76" s="17"/>
      <c r="B76" s="28" t="s">
        <v>46</v>
      </c>
      <c r="C76" s="43">
        <f>SUM(C72:C75)</f>
        <v>10404</v>
      </c>
      <c r="D76" s="26">
        <f>SUM(D72:D75)</f>
        <v>26000</v>
      </c>
      <c r="E76" s="62">
        <f>SUM(E72:E75)</f>
        <v>16000</v>
      </c>
      <c r="F76" s="26">
        <f>SUM(F72:F75)</f>
        <v>16000</v>
      </c>
      <c r="G76" s="43">
        <v>0</v>
      </c>
      <c r="H76" s="43">
        <f>SUM(H72:H75)</f>
        <v>0</v>
      </c>
      <c r="I76" s="43">
        <f>SUM(I72:I75)</f>
        <v>0</v>
      </c>
      <c r="J76" s="23"/>
      <c r="K76" s="23"/>
      <c r="L76" s="23"/>
      <c r="M76" s="23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  <c r="IB76" s="20"/>
      <c r="IC76" s="20"/>
      <c r="ID76" s="20"/>
      <c r="IE76" s="20"/>
      <c r="IF76" s="20"/>
      <c r="IG76" s="20"/>
      <c r="IH76" s="20"/>
      <c r="II76" s="20"/>
      <c r="IJ76" s="20"/>
      <c r="IK76" s="20"/>
      <c r="IL76" s="20"/>
      <c r="IM76" s="20"/>
      <c r="IN76" s="20"/>
      <c r="IO76" s="20"/>
      <c r="IP76" s="20"/>
      <c r="IQ76" s="20"/>
      <c r="IR76" s="20"/>
      <c r="IS76" s="20"/>
      <c r="IT76" s="20"/>
      <c r="IU76" s="20"/>
      <c r="IV76" s="20"/>
      <c r="IW76" s="20"/>
    </row>
    <row r="77" spans="1:257" ht="17.100000000000001" customHeight="1" x14ac:dyDescent="0.25">
      <c r="A77" s="3"/>
      <c r="B77" s="3"/>
      <c r="C77" s="48"/>
      <c r="D77" s="12"/>
      <c r="E77" s="67"/>
      <c r="F77" s="12"/>
      <c r="G77" s="48"/>
      <c r="H77" s="48"/>
      <c r="I77" s="48"/>
      <c r="J77" s="2"/>
      <c r="K77" s="2"/>
      <c r="L77" s="2"/>
      <c r="M77" s="2"/>
    </row>
    <row r="78" spans="1:257" ht="17.100000000000001" customHeight="1" x14ac:dyDescent="0.3">
      <c r="A78" s="2"/>
      <c r="B78" s="34" t="s">
        <v>47</v>
      </c>
      <c r="C78" s="49">
        <f t="shared" ref="C78:I78" si="18">+C33+C38+C43+C46+C51+C67+C76+C70</f>
        <v>2513477</v>
      </c>
      <c r="D78" s="14">
        <f t="shared" si="18"/>
        <v>1767000</v>
      </c>
      <c r="E78" s="68">
        <f t="shared" si="18"/>
        <v>1779000</v>
      </c>
      <c r="F78" s="14">
        <f t="shared" si="18"/>
        <v>1073000</v>
      </c>
      <c r="G78" s="49">
        <f t="shared" si="18"/>
        <v>464000</v>
      </c>
      <c r="H78" s="49">
        <f t="shared" si="18"/>
        <v>166000</v>
      </c>
      <c r="I78" s="49">
        <f t="shared" si="18"/>
        <v>76000</v>
      </c>
      <c r="J78" s="10"/>
      <c r="K78" s="10"/>
      <c r="L78" s="10"/>
      <c r="M78" s="10"/>
    </row>
    <row r="79" spans="1:257" ht="17.100000000000001" customHeight="1" x14ac:dyDescent="0.25">
      <c r="A79" s="2"/>
      <c r="B79" s="2"/>
      <c r="C79" s="45"/>
      <c r="D79" s="13"/>
      <c r="E79" s="64"/>
      <c r="F79" s="13"/>
      <c r="G79" s="45"/>
      <c r="H79" s="45"/>
      <c r="I79" s="45"/>
      <c r="J79" s="10"/>
      <c r="K79" s="10"/>
      <c r="L79" s="10"/>
      <c r="M79" s="10"/>
    </row>
    <row r="80" spans="1:257" ht="19.5" customHeight="1" x14ac:dyDescent="0.3">
      <c r="B80" s="24" t="s">
        <v>48</v>
      </c>
      <c r="C80" s="50"/>
      <c r="D80" s="15"/>
      <c r="E80" s="69"/>
      <c r="F80" s="15"/>
      <c r="G80" s="50"/>
      <c r="H80" s="50"/>
      <c r="I80" s="50"/>
      <c r="J80" s="10"/>
      <c r="K80" s="10"/>
      <c r="L80" s="10"/>
      <c r="M80" s="10"/>
    </row>
    <row r="81" spans="1:13" s="1" customFormat="1" ht="17.100000000000001" customHeight="1" x14ac:dyDescent="0.25">
      <c r="A81" s="3" t="s">
        <v>49</v>
      </c>
      <c r="B81" s="3" t="s">
        <v>15</v>
      </c>
      <c r="C81" s="41">
        <v>45293</v>
      </c>
      <c r="D81" s="11">
        <v>2000</v>
      </c>
      <c r="E81" s="60">
        <f>SUM(F81:I81)</f>
        <v>20000</v>
      </c>
      <c r="F81" s="11">
        <v>20000</v>
      </c>
      <c r="G81" s="41">
        <v>0</v>
      </c>
      <c r="H81" s="41">
        <v>0</v>
      </c>
      <c r="I81" s="41">
        <v>0</v>
      </c>
      <c r="J81" s="9"/>
      <c r="K81" s="9"/>
      <c r="L81" s="9"/>
      <c r="M81" s="9"/>
    </row>
    <row r="82" spans="1:13" s="1" customFormat="1" ht="17.100000000000001" customHeight="1" x14ac:dyDescent="0.25">
      <c r="A82" s="3" t="s">
        <v>49</v>
      </c>
      <c r="B82" s="3" t="s">
        <v>50</v>
      </c>
      <c r="C82" s="41">
        <v>0</v>
      </c>
      <c r="D82" s="11">
        <f>SUM(E82:H82)</f>
        <v>0</v>
      </c>
      <c r="E82" s="60">
        <f>SUM(F82:I82)</f>
        <v>0</v>
      </c>
      <c r="F82" s="11">
        <v>0</v>
      </c>
      <c r="G82" s="41">
        <v>0</v>
      </c>
      <c r="H82" s="41">
        <v>0</v>
      </c>
      <c r="I82" s="41">
        <v>0</v>
      </c>
      <c r="J82" s="9"/>
      <c r="K82" s="9"/>
      <c r="L82" s="9"/>
      <c r="M82" s="9"/>
    </row>
    <row r="83" spans="1:13" s="1" customFormat="1" ht="17.100000000000001" customHeight="1" x14ac:dyDescent="0.25">
      <c r="A83" s="25"/>
      <c r="B83" s="28" t="s">
        <v>52</v>
      </c>
      <c r="C83" s="43">
        <f>+C81-C82</f>
        <v>45293</v>
      </c>
      <c r="D83" s="26">
        <f t="shared" ref="D83:I83" si="19">+D81-D82</f>
        <v>2000</v>
      </c>
      <c r="E83" s="62">
        <f t="shared" si="19"/>
        <v>20000</v>
      </c>
      <c r="F83" s="26">
        <f t="shared" si="19"/>
        <v>20000</v>
      </c>
      <c r="G83" s="43">
        <v>0</v>
      </c>
      <c r="H83" s="43">
        <f t="shared" si="19"/>
        <v>0</v>
      </c>
      <c r="I83" s="43">
        <f t="shared" si="19"/>
        <v>0</v>
      </c>
      <c r="J83" s="2"/>
      <c r="K83" s="2"/>
      <c r="L83" s="2"/>
      <c r="M83" s="2"/>
    </row>
    <row r="84" spans="1:13" s="1" customFormat="1" ht="17.100000000000001" customHeight="1" x14ac:dyDescent="0.25">
      <c r="A84" s="25"/>
      <c r="B84" s="27"/>
      <c r="C84" s="51"/>
      <c r="D84" s="27"/>
      <c r="E84" s="70"/>
      <c r="F84" s="27"/>
      <c r="G84" s="51"/>
      <c r="H84" s="51"/>
      <c r="I84" s="51"/>
      <c r="J84" s="2"/>
      <c r="K84" s="2"/>
      <c r="L84" s="2"/>
      <c r="M84" s="2"/>
    </row>
    <row r="85" spans="1:13" s="1" customFormat="1" ht="17.100000000000001" customHeight="1" thickBot="1" x14ac:dyDescent="0.35">
      <c r="A85" s="2"/>
      <c r="B85" s="36" t="s">
        <v>16</v>
      </c>
      <c r="C85" s="52">
        <f t="shared" ref="C85:I85" si="20">+C27-C78+C83</f>
        <v>-612510</v>
      </c>
      <c r="D85" s="37">
        <f t="shared" si="20"/>
        <v>78000</v>
      </c>
      <c r="E85" s="71">
        <f t="shared" si="20"/>
        <v>30000</v>
      </c>
      <c r="F85" s="37">
        <f t="shared" si="20"/>
        <v>157000</v>
      </c>
      <c r="G85" s="52">
        <f t="shared" si="20"/>
        <v>-77000</v>
      </c>
      <c r="H85" s="52">
        <f t="shared" si="20"/>
        <v>-7000</v>
      </c>
      <c r="I85" s="52">
        <f t="shared" si="20"/>
        <v>-43000</v>
      </c>
      <c r="J85" s="2"/>
      <c r="K85" s="2"/>
      <c r="L85" s="2"/>
      <c r="M85" s="2"/>
    </row>
  </sheetData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W82"/>
  <sheetViews>
    <sheetView topLeftCell="A69" zoomScaleNormal="100" workbookViewId="0">
      <selection activeCell="F90" sqref="F90"/>
    </sheetView>
  </sheetViews>
  <sheetFormatPr baseColWidth="10" defaultColWidth="8.09765625" defaultRowHeight="15" x14ac:dyDescent="0.25"/>
  <cols>
    <col min="1" max="1" width="6.09765625" style="1" customWidth="1"/>
    <col min="2" max="2" width="25.69921875" style="1" customWidth="1"/>
    <col min="3" max="3" width="11.5" style="53" hidden="1" customWidth="1"/>
    <col min="4" max="4" width="11.5" style="53" customWidth="1"/>
    <col min="5" max="5" width="10.3984375" style="53" customWidth="1"/>
    <col min="6" max="6" width="9.59765625" style="1" customWidth="1"/>
    <col min="7" max="7" width="9.69921875" style="53" customWidth="1"/>
    <col min="8" max="8" width="9.5" style="53" customWidth="1"/>
    <col min="9" max="9" width="10.296875" style="53" customWidth="1"/>
    <col min="10" max="13" width="8" style="1" customWidth="1"/>
    <col min="14" max="257" width="8.09765625" style="1" customWidth="1"/>
  </cols>
  <sheetData>
    <row r="1" spans="1:257" ht="23.25" customHeight="1" x14ac:dyDescent="0.35">
      <c r="A1" s="80" t="s">
        <v>81</v>
      </c>
      <c r="B1" s="81"/>
      <c r="C1" s="81"/>
      <c r="D1" s="81"/>
      <c r="E1" s="81"/>
      <c r="F1" s="81"/>
      <c r="G1" s="81"/>
      <c r="H1" s="81"/>
      <c r="I1" s="81"/>
      <c r="J1" s="2"/>
      <c r="K1" s="2"/>
      <c r="L1" s="2"/>
      <c r="M1" s="2"/>
    </row>
    <row r="2" spans="1:257" ht="45" customHeight="1" x14ac:dyDescent="0.25">
      <c r="A2" s="17" t="s">
        <v>0</v>
      </c>
      <c r="B2" s="17" t="s">
        <v>1</v>
      </c>
      <c r="C2" s="38" t="s">
        <v>51</v>
      </c>
      <c r="D2" s="38" t="s">
        <v>82</v>
      </c>
      <c r="E2" s="38" t="s">
        <v>71</v>
      </c>
      <c r="F2" s="33" t="s">
        <v>72</v>
      </c>
      <c r="G2" s="38" t="s">
        <v>73</v>
      </c>
      <c r="H2" s="38" t="s">
        <v>74</v>
      </c>
      <c r="I2" s="38" t="s">
        <v>75</v>
      </c>
      <c r="J2" s="4"/>
      <c r="K2" s="2"/>
      <c r="L2" s="2"/>
      <c r="M2" s="2"/>
    </row>
    <row r="3" spans="1:257" ht="19.5" customHeight="1" x14ac:dyDescent="0.3">
      <c r="A3" s="5"/>
      <c r="B3" s="2"/>
      <c r="C3" s="39"/>
      <c r="D3" s="56"/>
      <c r="E3" s="39"/>
      <c r="F3" s="4"/>
      <c r="G3" s="39"/>
      <c r="H3" s="39"/>
      <c r="I3" s="39"/>
      <c r="J3" s="4"/>
      <c r="K3" s="2"/>
      <c r="L3" s="2"/>
      <c r="M3" s="2"/>
    </row>
    <row r="4" spans="1:257" ht="17.25" customHeight="1" x14ac:dyDescent="0.3">
      <c r="A4" s="2"/>
      <c r="B4" s="35" t="s">
        <v>25</v>
      </c>
      <c r="C4" s="40"/>
      <c r="D4" s="55"/>
      <c r="E4" s="40"/>
      <c r="F4" s="7"/>
      <c r="G4" s="40"/>
      <c r="H4" s="40"/>
      <c r="I4" s="40"/>
      <c r="J4" s="7"/>
      <c r="K4" s="2"/>
      <c r="L4" s="2"/>
      <c r="M4" s="2"/>
    </row>
    <row r="5" spans="1:257" ht="17.25" customHeight="1" x14ac:dyDescent="0.3">
      <c r="A5" s="2"/>
      <c r="B5" s="6"/>
      <c r="C5" s="40"/>
      <c r="D5" s="40"/>
      <c r="E5" s="40"/>
      <c r="F5" s="7"/>
      <c r="G5" s="40"/>
      <c r="H5" s="40"/>
      <c r="I5" s="40"/>
      <c r="J5" s="7"/>
      <c r="K5" s="2"/>
      <c r="L5" s="2"/>
      <c r="M5" s="2"/>
    </row>
    <row r="6" spans="1:257" ht="17.100000000000001" customHeight="1" x14ac:dyDescent="0.25">
      <c r="A6" s="3">
        <v>3000</v>
      </c>
      <c r="B6" s="22" t="s">
        <v>17</v>
      </c>
      <c r="C6" s="41">
        <v>258333</v>
      </c>
      <c r="D6" s="11">
        <v>277000</v>
      </c>
      <c r="E6" s="41">
        <f>SUM(F6:I6)</f>
        <v>280000</v>
      </c>
      <c r="F6" s="11">
        <v>280000</v>
      </c>
      <c r="G6" s="41">
        <v>0</v>
      </c>
      <c r="H6" s="41">
        <v>0</v>
      </c>
      <c r="I6" s="41">
        <v>0</v>
      </c>
      <c r="J6" s="9"/>
      <c r="K6" s="9"/>
      <c r="L6" s="9"/>
      <c r="M6" s="9"/>
    </row>
    <row r="7" spans="1:257" s="21" customFormat="1" ht="17.100000000000001" customHeight="1" x14ac:dyDescent="0.25">
      <c r="A7" s="17"/>
      <c r="B7" s="28" t="s">
        <v>39</v>
      </c>
      <c r="C7" s="43">
        <f t="shared" ref="C7:I7" si="0">SUM(C6:C6)</f>
        <v>258333</v>
      </c>
      <c r="D7" s="26">
        <f t="shared" si="0"/>
        <v>277000</v>
      </c>
      <c r="E7" s="43">
        <f t="shared" si="0"/>
        <v>280000</v>
      </c>
      <c r="F7" s="26">
        <f t="shared" si="0"/>
        <v>280000</v>
      </c>
      <c r="G7" s="43">
        <f t="shared" si="0"/>
        <v>0</v>
      </c>
      <c r="H7" s="43">
        <f t="shared" si="0"/>
        <v>0</v>
      </c>
      <c r="I7" s="43">
        <f t="shared" si="0"/>
        <v>0</v>
      </c>
      <c r="J7" s="19"/>
      <c r="K7" s="19"/>
      <c r="L7" s="19"/>
      <c r="M7" s="19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  <c r="IW7" s="20"/>
    </row>
    <row r="8" spans="1:257" s="21" customFormat="1" ht="17.100000000000001" customHeight="1" x14ac:dyDescent="0.25">
      <c r="A8" s="17"/>
      <c r="B8" s="29"/>
      <c r="C8" s="44"/>
      <c r="D8" s="30"/>
      <c r="E8" s="44"/>
      <c r="F8" s="30"/>
      <c r="G8" s="44"/>
      <c r="H8" s="44"/>
      <c r="I8" s="44"/>
      <c r="J8" s="19"/>
      <c r="K8" s="19"/>
      <c r="L8" s="19"/>
      <c r="M8" s="19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  <c r="IW8" s="20"/>
    </row>
    <row r="9" spans="1:257" ht="17.100000000000001" customHeight="1" x14ac:dyDescent="0.25">
      <c r="A9" s="3">
        <v>3420</v>
      </c>
      <c r="B9" s="3" t="s">
        <v>83</v>
      </c>
      <c r="C9" s="41">
        <v>57660</v>
      </c>
      <c r="D9" s="11">
        <v>148000</v>
      </c>
      <c r="E9" s="41">
        <f t="shared" ref="E9" si="1">SUM(F9:I9)</f>
        <v>120000</v>
      </c>
      <c r="F9" s="11">
        <v>120000</v>
      </c>
      <c r="G9" s="41">
        <v>0</v>
      </c>
      <c r="H9" s="41">
        <v>0</v>
      </c>
      <c r="I9" s="41">
        <v>0</v>
      </c>
      <c r="J9" s="9"/>
      <c r="K9" s="9"/>
      <c r="L9" s="9"/>
      <c r="M9" s="9"/>
    </row>
    <row r="10" spans="1:257" ht="17.100000000000001" customHeight="1" x14ac:dyDescent="0.25">
      <c r="A10" s="3">
        <v>3401</v>
      </c>
      <c r="B10" s="22" t="s">
        <v>53</v>
      </c>
      <c r="C10" s="41">
        <v>78904</v>
      </c>
      <c r="D10" s="11">
        <v>89000</v>
      </c>
      <c r="E10" s="41">
        <f>SUM(F10:I10)</f>
        <v>90000</v>
      </c>
      <c r="F10" s="11">
        <v>90000</v>
      </c>
      <c r="G10" s="41">
        <v>0</v>
      </c>
      <c r="H10" s="41">
        <v>0</v>
      </c>
      <c r="I10" s="41">
        <v>0</v>
      </c>
      <c r="J10" s="9"/>
      <c r="K10" s="9"/>
      <c r="L10" s="9"/>
      <c r="M10" s="9"/>
    </row>
    <row r="11" spans="1:257" s="77" customFormat="1" ht="17.100000000000001" customHeight="1" x14ac:dyDescent="0.25">
      <c r="A11" s="46">
        <v>3400</v>
      </c>
      <c r="B11" s="46" t="s">
        <v>68</v>
      </c>
      <c r="C11" s="41">
        <v>4292</v>
      </c>
      <c r="D11" s="41">
        <v>127000</v>
      </c>
      <c r="E11" s="41">
        <f>SUM(F11:I11)</f>
        <v>130000</v>
      </c>
      <c r="F11" s="41">
        <v>130000</v>
      </c>
      <c r="G11" s="41">
        <v>0</v>
      </c>
      <c r="H11" s="41">
        <v>0</v>
      </c>
      <c r="I11" s="41">
        <v>0</v>
      </c>
      <c r="J11" s="76"/>
      <c r="K11" s="76"/>
      <c r="L11" s="76"/>
      <c r="M11" s="76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53"/>
      <c r="HB11" s="53"/>
      <c r="HC11" s="53"/>
      <c r="HD11" s="53"/>
      <c r="HE11" s="53"/>
      <c r="HF11" s="53"/>
      <c r="HG11" s="53"/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53"/>
      <c r="HS11" s="53"/>
      <c r="HT11" s="53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3"/>
      <c r="IF11" s="53"/>
      <c r="IG11" s="53"/>
      <c r="IH11" s="53"/>
      <c r="II11" s="53"/>
      <c r="IJ11" s="53"/>
      <c r="IK11" s="53"/>
      <c r="IL11" s="53"/>
      <c r="IM11" s="53"/>
      <c r="IN11" s="53"/>
      <c r="IO11" s="53"/>
      <c r="IP11" s="53"/>
      <c r="IQ11" s="53"/>
      <c r="IR11" s="53"/>
      <c r="IS11" s="53"/>
      <c r="IT11" s="53"/>
      <c r="IU11" s="53"/>
      <c r="IV11" s="53"/>
      <c r="IW11" s="53"/>
    </row>
    <row r="12" spans="1:257" ht="17.100000000000001" customHeight="1" x14ac:dyDescent="0.25">
      <c r="A12" s="3">
        <v>3440</v>
      </c>
      <c r="B12" s="27" t="s">
        <v>23</v>
      </c>
      <c r="C12" s="42">
        <v>16800</v>
      </c>
      <c r="D12" s="16">
        <v>57000</v>
      </c>
      <c r="E12" s="42">
        <f>SUM(F12:I12)</f>
        <v>50000</v>
      </c>
      <c r="F12" s="16">
        <v>50000</v>
      </c>
      <c r="G12" s="42">
        <v>0</v>
      </c>
      <c r="H12" s="42">
        <v>0</v>
      </c>
      <c r="I12" s="42">
        <v>0</v>
      </c>
      <c r="J12" s="9"/>
      <c r="K12" s="9"/>
      <c r="L12" s="9"/>
      <c r="M12" s="9"/>
    </row>
    <row r="13" spans="1:257" s="21" customFormat="1" ht="17.100000000000001" customHeight="1" x14ac:dyDescent="0.25">
      <c r="A13" s="17"/>
      <c r="B13" s="28" t="s">
        <v>20</v>
      </c>
      <c r="C13" s="43">
        <f>SUM(C9:C12)</f>
        <v>157656</v>
      </c>
      <c r="D13" s="26">
        <f t="shared" ref="D13" si="2">SUM(D9:D12)</f>
        <v>421000</v>
      </c>
      <c r="E13" s="43">
        <f t="shared" ref="E13:I13" si="3">SUM(E9:E12)</f>
        <v>390000</v>
      </c>
      <c r="F13" s="26">
        <f t="shared" si="3"/>
        <v>390000</v>
      </c>
      <c r="G13" s="43">
        <v>0</v>
      </c>
      <c r="H13" s="43">
        <f t="shared" si="3"/>
        <v>0</v>
      </c>
      <c r="I13" s="43">
        <f t="shared" si="3"/>
        <v>0</v>
      </c>
      <c r="J13" s="19"/>
      <c r="K13" s="19"/>
      <c r="L13" s="19"/>
      <c r="M13" s="19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  <c r="IW13" s="20"/>
    </row>
    <row r="14" spans="1:257" s="21" customFormat="1" ht="17.100000000000001" customHeight="1" x14ac:dyDescent="0.25">
      <c r="A14" s="17"/>
      <c r="B14" s="29"/>
      <c r="C14" s="44"/>
      <c r="D14" s="30"/>
      <c r="E14" s="44"/>
      <c r="F14" s="30"/>
      <c r="G14" s="44"/>
      <c r="H14" s="44"/>
      <c r="I14" s="44"/>
      <c r="J14" s="19"/>
      <c r="K14" s="19"/>
      <c r="L14" s="19"/>
      <c r="M14" s="19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</row>
    <row r="15" spans="1:257" s="77" customFormat="1" ht="17.100000000000001" customHeight="1" x14ac:dyDescent="0.25">
      <c r="A15" s="46">
        <v>3198</v>
      </c>
      <c r="B15" s="46" t="s">
        <v>3</v>
      </c>
      <c r="C15" s="41">
        <v>48123</v>
      </c>
      <c r="D15" s="41">
        <v>17000</v>
      </c>
      <c r="E15" s="41">
        <f t="shared" ref="E15:E16" si="4">SUM(F15:I15)</f>
        <v>15000</v>
      </c>
      <c r="F15" s="41">
        <v>15000</v>
      </c>
      <c r="G15" s="41"/>
      <c r="H15" s="41"/>
      <c r="I15" s="41"/>
      <c r="J15" s="76"/>
      <c r="K15" s="76"/>
      <c r="L15" s="76"/>
      <c r="M15" s="76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</row>
    <row r="16" spans="1:257" ht="17.100000000000001" customHeight="1" x14ac:dyDescent="0.25">
      <c r="A16" s="3">
        <v>3117</v>
      </c>
      <c r="B16" s="22" t="s">
        <v>2</v>
      </c>
      <c r="C16" s="41">
        <v>128948</v>
      </c>
      <c r="D16" s="41">
        <v>104000</v>
      </c>
      <c r="E16" s="41">
        <f t="shared" si="4"/>
        <v>100000</v>
      </c>
      <c r="F16" s="11">
        <v>90000</v>
      </c>
      <c r="G16" s="41"/>
      <c r="H16" s="41">
        <v>10000</v>
      </c>
      <c r="I16" s="41">
        <v>0</v>
      </c>
      <c r="J16" s="9"/>
      <c r="K16" s="9"/>
      <c r="L16" s="9"/>
      <c r="M16" s="9"/>
    </row>
    <row r="17" spans="1:257" ht="17.100000000000001" customHeight="1" x14ac:dyDescent="0.25">
      <c r="A17" s="3">
        <v>3270</v>
      </c>
      <c r="B17" s="3" t="s">
        <v>4</v>
      </c>
      <c r="C17" s="41">
        <v>30933</v>
      </c>
      <c r="D17" s="11">
        <v>2000</v>
      </c>
      <c r="E17" s="41">
        <f>SUM(F17:I17)</f>
        <v>2000</v>
      </c>
      <c r="F17" s="11">
        <v>0</v>
      </c>
      <c r="G17" s="41">
        <v>0</v>
      </c>
      <c r="H17" s="41">
        <v>2000</v>
      </c>
      <c r="I17" s="41">
        <v>0</v>
      </c>
      <c r="J17" s="9"/>
      <c r="K17" s="9"/>
      <c r="L17" s="9"/>
      <c r="M17" s="9"/>
    </row>
    <row r="18" spans="1:257" ht="17.100000000000001" customHeight="1" x14ac:dyDescent="0.25">
      <c r="A18" s="3">
        <v>3920</v>
      </c>
      <c r="B18" s="3" t="s">
        <v>21</v>
      </c>
      <c r="C18" s="41">
        <v>62100</v>
      </c>
      <c r="D18" s="11">
        <v>69000</v>
      </c>
      <c r="E18" s="41">
        <f t="shared" ref="E18:E21" si="5">SUM(F18:I18)</f>
        <v>70000</v>
      </c>
      <c r="F18" s="11">
        <v>70000</v>
      </c>
      <c r="G18" s="41">
        <v>0</v>
      </c>
      <c r="H18" s="41"/>
      <c r="I18" s="41">
        <v>0</v>
      </c>
      <c r="J18" s="9"/>
      <c r="K18" s="9"/>
      <c r="L18" s="9"/>
      <c r="M18" s="9"/>
    </row>
    <row r="19" spans="1:257" ht="17.100000000000001" customHeight="1" x14ac:dyDescent="0.25">
      <c r="A19" s="3">
        <v>3970</v>
      </c>
      <c r="B19" s="3" t="s">
        <v>54</v>
      </c>
      <c r="C19" s="41">
        <v>369193</v>
      </c>
      <c r="D19" s="11">
        <v>431000</v>
      </c>
      <c r="E19" s="41">
        <f t="shared" si="5"/>
        <v>460000</v>
      </c>
      <c r="F19" s="11">
        <v>0</v>
      </c>
      <c r="G19" s="41">
        <v>350000</v>
      </c>
      <c r="H19" s="41">
        <v>110000</v>
      </c>
      <c r="I19" s="41">
        <v>0</v>
      </c>
      <c r="J19" s="9"/>
      <c r="K19" s="9"/>
      <c r="L19" s="9"/>
      <c r="M19" s="9"/>
    </row>
    <row r="20" spans="1:257" ht="17.100000000000001" customHeight="1" x14ac:dyDescent="0.25">
      <c r="A20" s="3">
        <v>3980</v>
      </c>
      <c r="B20" s="3" t="s">
        <v>7</v>
      </c>
      <c r="C20" s="41">
        <v>370750</v>
      </c>
      <c r="D20" s="11">
        <v>406000</v>
      </c>
      <c r="E20" s="41">
        <f t="shared" si="5"/>
        <v>410000</v>
      </c>
      <c r="F20" s="11">
        <v>0</v>
      </c>
      <c r="G20" s="41">
        <v>335000</v>
      </c>
      <c r="H20" s="41">
        <v>50000</v>
      </c>
      <c r="I20" s="41">
        <v>25000</v>
      </c>
      <c r="J20" s="9"/>
      <c r="K20" s="9"/>
      <c r="L20" s="9"/>
      <c r="M20" s="9"/>
    </row>
    <row r="21" spans="1:257" ht="17.100000000000001" customHeight="1" x14ac:dyDescent="0.25">
      <c r="A21" s="3">
        <v>3990</v>
      </c>
      <c r="B21" s="3" t="s">
        <v>22</v>
      </c>
      <c r="C21" s="42">
        <v>126001</v>
      </c>
      <c r="D21" s="11">
        <v>193000</v>
      </c>
      <c r="E21" s="41">
        <f t="shared" si="5"/>
        <v>185000</v>
      </c>
      <c r="F21" s="11">
        <v>150000</v>
      </c>
      <c r="G21" s="41"/>
      <c r="H21" s="41">
        <v>35000</v>
      </c>
      <c r="I21" s="41"/>
      <c r="J21" s="9"/>
      <c r="K21" s="9"/>
      <c r="L21" s="9"/>
      <c r="M21" s="9"/>
    </row>
    <row r="22" spans="1:257" s="21" customFormat="1" ht="17.100000000000001" customHeight="1" x14ac:dyDescent="0.25">
      <c r="A22" s="17"/>
      <c r="B22" s="28" t="s">
        <v>5</v>
      </c>
      <c r="C22" s="43">
        <f t="shared" ref="C22:I22" si="6">SUM(C15:C21)</f>
        <v>1136048</v>
      </c>
      <c r="D22" s="26">
        <f t="shared" si="6"/>
        <v>1222000</v>
      </c>
      <c r="E22" s="43">
        <f t="shared" si="6"/>
        <v>1242000</v>
      </c>
      <c r="F22" s="26">
        <f t="shared" si="6"/>
        <v>325000</v>
      </c>
      <c r="G22" s="43">
        <f t="shared" si="6"/>
        <v>685000</v>
      </c>
      <c r="H22" s="43">
        <f>SUM(H15:H21)</f>
        <v>207000</v>
      </c>
      <c r="I22" s="43">
        <f t="shared" si="6"/>
        <v>25000</v>
      </c>
      <c r="J22" s="19"/>
      <c r="K22" s="19"/>
      <c r="L22" s="19"/>
      <c r="M22" s="19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  <c r="IV22" s="20"/>
      <c r="IW22" s="20"/>
    </row>
    <row r="23" spans="1:257" s="21" customFormat="1" ht="17.100000000000001" customHeight="1" x14ac:dyDescent="0.25">
      <c r="A23" s="17"/>
      <c r="B23" s="31"/>
      <c r="C23" s="41"/>
      <c r="D23" s="11"/>
      <c r="E23" s="41"/>
      <c r="F23" s="11"/>
      <c r="G23" s="41"/>
      <c r="H23" s="41"/>
      <c r="I23" s="41"/>
      <c r="J23" s="19"/>
      <c r="K23" s="19"/>
      <c r="L23" s="19"/>
      <c r="M23" s="19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  <c r="IV23" s="20"/>
      <c r="IW23" s="20"/>
    </row>
    <row r="24" spans="1:257" ht="17.100000000000001" customHeight="1" x14ac:dyDescent="0.3">
      <c r="A24" s="2"/>
      <c r="B24" s="32" t="s">
        <v>24</v>
      </c>
      <c r="C24" s="45">
        <f t="shared" ref="C24:I24" si="7">+C7+C13+C22</f>
        <v>1552037</v>
      </c>
      <c r="D24" s="13">
        <f t="shared" si="7"/>
        <v>1920000</v>
      </c>
      <c r="E24" s="45">
        <f t="shared" si="7"/>
        <v>1912000</v>
      </c>
      <c r="F24" s="13">
        <f t="shared" si="7"/>
        <v>995000</v>
      </c>
      <c r="G24" s="45">
        <f t="shared" si="7"/>
        <v>685000</v>
      </c>
      <c r="H24" s="45">
        <f t="shared" si="7"/>
        <v>207000</v>
      </c>
      <c r="I24" s="45">
        <f t="shared" si="7"/>
        <v>25000</v>
      </c>
      <c r="J24" s="10"/>
      <c r="K24" s="10"/>
      <c r="L24" s="10"/>
      <c r="M24" s="10"/>
    </row>
    <row r="25" spans="1:257" ht="17.100000000000001" customHeight="1" x14ac:dyDescent="0.25">
      <c r="A25" s="2"/>
      <c r="B25" s="8"/>
      <c r="C25" s="46"/>
      <c r="D25" s="3"/>
      <c r="E25" s="46"/>
      <c r="F25" s="3"/>
      <c r="G25" s="46"/>
      <c r="H25" s="46"/>
      <c r="I25" s="46"/>
      <c r="J25" s="9"/>
      <c r="K25" s="9"/>
      <c r="L25" s="9"/>
      <c r="M25" s="9"/>
    </row>
    <row r="26" spans="1:257" ht="17.100000000000001" customHeight="1" x14ac:dyDescent="0.25">
      <c r="A26" s="2"/>
      <c r="B26" s="2"/>
      <c r="C26" s="46"/>
      <c r="D26" s="3"/>
      <c r="E26" s="46"/>
      <c r="F26" s="3"/>
      <c r="G26" s="46"/>
      <c r="H26" s="46"/>
      <c r="I26" s="46"/>
      <c r="J26" s="9"/>
      <c r="K26" s="9"/>
      <c r="L26" s="9"/>
      <c r="M26" s="9"/>
    </row>
    <row r="27" spans="1:257" ht="17.25" customHeight="1" x14ac:dyDescent="0.3">
      <c r="A27" s="2"/>
      <c r="B27" s="35" t="s">
        <v>40</v>
      </c>
      <c r="C27" s="41"/>
      <c r="D27" s="11"/>
      <c r="E27" s="41"/>
      <c r="F27" s="11"/>
      <c r="G27" s="41"/>
      <c r="H27" s="41"/>
      <c r="I27" s="41"/>
      <c r="J27" s="9"/>
      <c r="K27" s="9"/>
      <c r="L27" s="9"/>
      <c r="M27" s="9"/>
    </row>
    <row r="28" spans="1:257" ht="17.100000000000001" customHeight="1" x14ac:dyDescent="0.25">
      <c r="A28" s="2"/>
      <c r="B28" s="8"/>
      <c r="C28" s="41"/>
      <c r="D28" s="11"/>
      <c r="E28" s="41"/>
      <c r="F28" s="11"/>
      <c r="G28" s="41"/>
      <c r="H28" s="41"/>
      <c r="I28" s="41"/>
      <c r="J28" s="9"/>
      <c r="K28" s="9"/>
      <c r="L28" s="9"/>
      <c r="M28" s="9"/>
    </row>
    <row r="29" spans="1:257" ht="17.100000000000001" customHeight="1" x14ac:dyDescent="0.25">
      <c r="A29" s="3">
        <v>4000</v>
      </c>
      <c r="B29" s="27" t="s">
        <v>84</v>
      </c>
      <c r="C29" s="42">
        <v>41365</v>
      </c>
      <c r="D29" s="16">
        <v>33000</v>
      </c>
      <c r="E29" s="42">
        <f t="shared" ref="E29:E30" si="8">SUM(F29:I29)</f>
        <v>35000</v>
      </c>
      <c r="F29" s="16">
        <v>35000</v>
      </c>
      <c r="G29" s="42">
        <v>0</v>
      </c>
      <c r="H29" s="42">
        <v>0</v>
      </c>
      <c r="I29" s="42">
        <v>0</v>
      </c>
      <c r="J29" s="9"/>
      <c r="K29" s="9"/>
      <c r="L29" s="9"/>
      <c r="M29" s="9"/>
    </row>
    <row r="30" spans="1:257" s="21" customFormat="1" ht="17.100000000000001" customHeight="1" x14ac:dyDescent="0.25">
      <c r="A30" s="23"/>
      <c r="B30" s="28" t="s">
        <v>9</v>
      </c>
      <c r="C30" s="43">
        <f>SUM(C29:C29)</f>
        <v>41365</v>
      </c>
      <c r="D30" s="26">
        <f>SUM(D29)</f>
        <v>33000</v>
      </c>
      <c r="E30" s="43">
        <f t="shared" si="8"/>
        <v>35000</v>
      </c>
      <c r="F30" s="26">
        <f>SUM(F29:F29)</f>
        <v>35000</v>
      </c>
      <c r="G30" s="43">
        <v>0</v>
      </c>
      <c r="H30" s="43">
        <f>SUM(H29:H29)</f>
        <v>0</v>
      </c>
      <c r="I30" s="43">
        <f>SUM(I29:I29)</f>
        <v>0</v>
      </c>
      <c r="J30" s="23"/>
      <c r="K30" s="23"/>
      <c r="L30" s="23"/>
      <c r="M30" s="23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  <c r="IU30" s="20"/>
      <c r="IV30" s="20"/>
      <c r="IW30" s="20"/>
    </row>
    <row r="31" spans="1:257" s="21" customFormat="1" ht="17.100000000000001" customHeight="1" x14ac:dyDescent="0.25">
      <c r="A31" s="23"/>
      <c r="B31" s="17"/>
      <c r="C31" s="47"/>
      <c r="D31" s="18"/>
      <c r="E31" s="47"/>
      <c r="F31" s="18"/>
      <c r="G31" s="47"/>
      <c r="H31" s="47"/>
      <c r="I31" s="47"/>
      <c r="J31" s="23"/>
      <c r="K31" s="23"/>
      <c r="L31" s="23"/>
      <c r="M31" s="23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  <c r="IT31" s="20"/>
      <c r="IU31" s="20"/>
      <c r="IV31" s="20"/>
      <c r="IW31" s="20"/>
    </row>
    <row r="32" spans="1:257" ht="17.100000000000001" customHeight="1" x14ac:dyDescent="0.25">
      <c r="A32" s="3">
        <v>6500</v>
      </c>
      <c r="B32" s="3" t="s">
        <v>26</v>
      </c>
      <c r="C32" s="41">
        <v>189105</v>
      </c>
      <c r="D32" s="11">
        <v>204000</v>
      </c>
      <c r="E32" s="41">
        <f t="shared" ref="E32:E58" si="9">SUM(F32:I32)</f>
        <v>237000</v>
      </c>
      <c r="F32" s="11">
        <v>2000</v>
      </c>
      <c r="G32" s="41">
        <v>200000</v>
      </c>
      <c r="H32" s="41">
        <v>25000</v>
      </c>
      <c r="I32" s="41">
        <v>10000</v>
      </c>
      <c r="J32" s="2"/>
      <c r="K32" s="2"/>
      <c r="L32" s="2"/>
      <c r="M32" s="2"/>
    </row>
    <row r="33" spans="1:257" ht="17.100000000000001" customHeight="1" x14ac:dyDescent="0.25">
      <c r="A33" s="3">
        <v>6530</v>
      </c>
      <c r="B33" s="3" t="s">
        <v>85</v>
      </c>
      <c r="C33" s="41">
        <v>11588</v>
      </c>
      <c r="D33" s="11">
        <v>13000</v>
      </c>
      <c r="E33" s="41">
        <f>SUM(F33:I33)</f>
        <v>0</v>
      </c>
      <c r="F33" s="11"/>
      <c r="G33" s="41"/>
      <c r="H33" s="41"/>
      <c r="I33" s="41"/>
      <c r="J33" s="9"/>
      <c r="K33" s="9"/>
      <c r="L33" s="9"/>
      <c r="M33" s="9"/>
    </row>
    <row r="34" spans="1:257" ht="17.100000000000001" customHeight="1" x14ac:dyDescent="0.25">
      <c r="A34" s="3">
        <v>6551</v>
      </c>
      <c r="B34" s="27" t="s">
        <v>12</v>
      </c>
      <c r="C34" s="42">
        <v>31876</v>
      </c>
      <c r="D34" s="16">
        <v>22000</v>
      </c>
      <c r="E34" s="42">
        <f t="shared" si="9"/>
        <v>25000</v>
      </c>
      <c r="F34" s="16">
        <v>0</v>
      </c>
      <c r="G34" s="42">
        <v>0</v>
      </c>
      <c r="H34" s="42">
        <v>15000</v>
      </c>
      <c r="I34" s="42">
        <v>10000</v>
      </c>
      <c r="J34" s="9"/>
      <c r="K34" s="9"/>
      <c r="L34" s="9"/>
      <c r="M34" s="9"/>
    </row>
    <row r="35" spans="1:257" ht="17.100000000000001" customHeight="1" x14ac:dyDescent="0.25">
      <c r="A35" s="3">
        <v>6590</v>
      </c>
      <c r="B35" s="73" t="s">
        <v>86</v>
      </c>
      <c r="C35" s="74"/>
      <c r="D35" s="75">
        <v>7000</v>
      </c>
      <c r="E35" s="42">
        <f t="shared" si="9"/>
        <v>5000</v>
      </c>
      <c r="F35" s="75">
        <v>5000</v>
      </c>
      <c r="G35" s="74"/>
      <c r="H35" s="74"/>
      <c r="I35" s="74"/>
      <c r="J35" s="9"/>
      <c r="K35" s="9"/>
      <c r="L35" s="9"/>
      <c r="M35" s="9"/>
    </row>
    <row r="36" spans="1:257" s="21" customFormat="1" ht="17.100000000000001" customHeight="1" x14ac:dyDescent="0.25">
      <c r="A36" s="17"/>
      <c r="B36" s="28" t="s">
        <v>41</v>
      </c>
      <c r="C36" s="43">
        <f>SUM(C32:C34)</f>
        <v>232569</v>
      </c>
      <c r="D36" s="26">
        <f>SUM(D32:D35)</f>
        <v>246000</v>
      </c>
      <c r="E36" s="26">
        <f>SUM(E32:E35)</f>
        <v>267000</v>
      </c>
      <c r="F36" s="26">
        <f t="shared" ref="F36:I36" si="10">SUM(F32:F35)</f>
        <v>7000</v>
      </c>
      <c r="G36" s="26">
        <f t="shared" si="10"/>
        <v>200000</v>
      </c>
      <c r="H36" s="26">
        <f t="shared" si="10"/>
        <v>40000</v>
      </c>
      <c r="I36" s="26">
        <f t="shared" si="10"/>
        <v>20000</v>
      </c>
      <c r="J36" s="19"/>
      <c r="K36" s="19"/>
      <c r="L36" s="19"/>
      <c r="M36" s="19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  <c r="IT36" s="20"/>
      <c r="IU36" s="20"/>
      <c r="IV36" s="20"/>
      <c r="IW36" s="20"/>
    </row>
    <row r="37" spans="1:257" s="21" customFormat="1" ht="17.100000000000001" customHeight="1" x14ac:dyDescent="0.25">
      <c r="A37" s="17"/>
      <c r="B37" s="17"/>
      <c r="C37" s="47"/>
      <c r="D37" s="18"/>
      <c r="E37" s="47"/>
      <c r="F37" s="18"/>
      <c r="G37" s="47"/>
      <c r="H37" s="47"/>
      <c r="I37" s="47"/>
      <c r="J37" s="19"/>
      <c r="K37" s="19"/>
      <c r="L37" s="19"/>
      <c r="M37" s="19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  <c r="IU37" s="20"/>
      <c r="IV37" s="20"/>
      <c r="IW37" s="20"/>
    </row>
    <row r="38" spans="1:257" ht="17.100000000000001" customHeight="1" x14ac:dyDescent="0.25">
      <c r="A38" s="3">
        <v>6630</v>
      </c>
      <c r="B38" s="3" t="s">
        <v>13</v>
      </c>
      <c r="C38" s="41">
        <v>1359404</v>
      </c>
      <c r="D38" s="11">
        <v>4000</v>
      </c>
      <c r="E38" s="41">
        <f t="shared" si="9"/>
        <v>10000</v>
      </c>
      <c r="F38" s="11">
        <v>10000</v>
      </c>
      <c r="G38" s="41">
        <v>0</v>
      </c>
      <c r="H38" s="41">
        <v>0</v>
      </c>
      <c r="I38" s="41">
        <v>0</v>
      </c>
      <c r="J38" s="9"/>
      <c r="K38" s="9"/>
      <c r="L38" s="9"/>
      <c r="M38" s="9"/>
    </row>
    <row r="39" spans="1:257" ht="17.100000000000001" customHeight="1" x14ac:dyDescent="0.25">
      <c r="A39" s="3">
        <v>6600</v>
      </c>
      <c r="B39" s="27" t="s">
        <v>87</v>
      </c>
      <c r="C39" s="42"/>
      <c r="D39" s="11">
        <v>5000</v>
      </c>
      <c r="E39" s="41">
        <f t="shared" si="9"/>
        <v>5000</v>
      </c>
      <c r="F39" s="16">
        <v>5000</v>
      </c>
      <c r="G39" s="42"/>
      <c r="H39" s="42"/>
      <c r="I39" s="42"/>
      <c r="J39" s="9"/>
      <c r="K39" s="9"/>
      <c r="L39" s="9"/>
      <c r="M39" s="9"/>
    </row>
    <row r="40" spans="1:257" ht="17.100000000000001" customHeight="1" x14ac:dyDescent="0.25">
      <c r="A40" s="3">
        <v>6631</v>
      </c>
      <c r="B40" s="27" t="s">
        <v>88</v>
      </c>
      <c r="C40" s="42"/>
      <c r="D40" s="11">
        <v>15000</v>
      </c>
      <c r="E40" s="41">
        <f t="shared" si="9"/>
        <v>15000</v>
      </c>
      <c r="F40" s="16"/>
      <c r="G40" s="42"/>
      <c r="H40" s="42">
        <v>15000</v>
      </c>
      <c r="I40" s="42"/>
      <c r="J40" s="9"/>
      <c r="K40" s="9"/>
      <c r="L40" s="9"/>
      <c r="M40" s="9"/>
    </row>
    <row r="41" spans="1:257" s="21" customFormat="1" ht="17.100000000000001" customHeight="1" x14ac:dyDescent="0.25">
      <c r="A41" s="17"/>
      <c r="B41" s="28" t="s">
        <v>42</v>
      </c>
      <c r="C41" s="43">
        <f t="shared" ref="C41:I41" si="11">SUM(C38:C40)</f>
        <v>1359404</v>
      </c>
      <c r="D41" s="26">
        <f t="shared" si="11"/>
        <v>24000</v>
      </c>
      <c r="E41" s="43">
        <f t="shared" si="11"/>
        <v>30000</v>
      </c>
      <c r="F41" s="26">
        <f t="shared" si="11"/>
        <v>15000</v>
      </c>
      <c r="G41" s="43">
        <f t="shared" si="11"/>
        <v>0</v>
      </c>
      <c r="H41" s="43">
        <f t="shared" si="11"/>
        <v>15000</v>
      </c>
      <c r="I41" s="43">
        <f t="shared" si="11"/>
        <v>0</v>
      </c>
      <c r="J41" s="23"/>
      <c r="K41" s="23"/>
      <c r="L41" s="23"/>
      <c r="M41" s="23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  <c r="IK41" s="20"/>
      <c r="IL41" s="20"/>
      <c r="IM41" s="20"/>
      <c r="IN41" s="20"/>
      <c r="IO41" s="20"/>
      <c r="IP41" s="20"/>
      <c r="IQ41" s="20"/>
      <c r="IR41" s="20"/>
      <c r="IS41" s="20"/>
      <c r="IT41" s="20"/>
      <c r="IU41" s="20"/>
      <c r="IV41" s="20"/>
      <c r="IW41" s="20"/>
    </row>
    <row r="42" spans="1:257" s="21" customFormat="1" ht="17.100000000000001" customHeight="1" x14ac:dyDescent="0.25">
      <c r="A42" s="17"/>
      <c r="B42" s="17"/>
      <c r="C42" s="47"/>
      <c r="D42" s="18"/>
      <c r="E42" s="47"/>
      <c r="F42" s="18"/>
      <c r="G42" s="47"/>
      <c r="H42" s="47"/>
      <c r="I42" s="47"/>
      <c r="J42" s="23"/>
      <c r="K42" s="23"/>
      <c r="L42" s="23"/>
      <c r="M42" s="23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  <c r="IN42" s="20"/>
      <c r="IO42" s="20"/>
      <c r="IP42" s="20"/>
      <c r="IQ42" s="20"/>
      <c r="IR42" s="20"/>
      <c r="IS42" s="20"/>
      <c r="IT42" s="20"/>
      <c r="IU42" s="20"/>
      <c r="IV42" s="20"/>
      <c r="IW42" s="20"/>
    </row>
    <row r="43" spans="1:257" ht="17.100000000000001" customHeight="1" x14ac:dyDescent="0.25">
      <c r="A43" s="3">
        <v>6705</v>
      </c>
      <c r="B43" s="27" t="s">
        <v>27</v>
      </c>
      <c r="C43" s="42">
        <v>60502</v>
      </c>
      <c r="D43" s="16">
        <v>74000</v>
      </c>
      <c r="E43" s="42">
        <f t="shared" si="9"/>
        <v>75000</v>
      </c>
      <c r="F43" s="16">
        <v>75000</v>
      </c>
      <c r="G43" s="42">
        <v>0</v>
      </c>
      <c r="H43" s="42">
        <v>0</v>
      </c>
      <c r="I43" s="42">
        <v>0</v>
      </c>
      <c r="J43" s="2"/>
      <c r="K43" s="2"/>
      <c r="L43" s="2"/>
      <c r="M43" s="2"/>
    </row>
    <row r="44" spans="1:257" s="21" customFormat="1" ht="17.100000000000001" customHeight="1" x14ac:dyDescent="0.25">
      <c r="A44" s="17"/>
      <c r="B44" s="28" t="s">
        <v>43</v>
      </c>
      <c r="C44" s="43">
        <f t="shared" ref="C44:I44" si="12">SUM(C43)</f>
        <v>60502</v>
      </c>
      <c r="D44" s="26">
        <f t="shared" ref="D44" si="13">SUM(D43)</f>
        <v>74000</v>
      </c>
      <c r="E44" s="43">
        <f t="shared" si="12"/>
        <v>75000</v>
      </c>
      <c r="F44" s="26">
        <f t="shared" si="12"/>
        <v>75000</v>
      </c>
      <c r="G44" s="43">
        <v>0</v>
      </c>
      <c r="H44" s="43">
        <f t="shared" si="12"/>
        <v>0</v>
      </c>
      <c r="I44" s="43">
        <f t="shared" si="12"/>
        <v>0</v>
      </c>
      <c r="J44" s="23"/>
      <c r="K44" s="23"/>
      <c r="L44" s="23"/>
      <c r="M44" s="23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  <c r="IK44" s="20"/>
      <c r="IL44" s="20"/>
      <c r="IM44" s="20"/>
      <c r="IN44" s="20"/>
      <c r="IO44" s="20"/>
      <c r="IP44" s="20"/>
      <c r="IQ44" s="20"/>
      <c r="IR44" s="20"/>
      <c r="IS44" s="20"/>
      <c r="IT44" s="20"/>
      <c r="IU44" s="20"/>
      <c r="IV44" s="20"/>
      <c r="IW44" s="20"/>
    </row>
    <row r="45" spans="1:257" s="21" customFormat="1" ht="17.100000000000001" customHeight="1" x14ac:dyDescent="0.25">
      <c r="A45" s="17"/>
      <c r="B45" s="17"/>
      <c r="C45" s="47"/>
      <c r="D45" s="18"/>
      <c r="E45" s="47"/>
      <c r="F45" s="18"/>
      <c r="G45" s="47"/>
      <c r="H45" s="47"/>
      <c r="I45" s="47"/>
      <c r="J45" s="23"/>
      <c r="K45" s="23"/>
      <c r="L45" s="23"/>
      <c r="M45" s="23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0"/>
      <c r="IL45" s="20"/>
      <c r="IM45" s="20"/>
      <c r="IN45" s="20"/>
      <c r="IO45" s="20"/>
      <c r="IP45" s="20"/>
      <c r="IQ45" s="20"/>
      <c r="IR45" s="20"/>
      <c r="IS45" s="20"/>
      <c r="IT45" s="20"/>
      <c r="IU45" s="20"/>
      <c r="IV45" s="20"/>
      <c r="IW45" s="20"/>
    </row>
    <row r="46" spans="1:257" ht="17.100000000000001" customHeight="1" x14ac:dyDescent="0.25">
      <c r="A46" s="54" t="s">
        <v>91</v>
      </c>
      <c r="B46" s="3" t="s">
        <v>23</v>
      </c>
      <c r="C46" s="41">
        <v>38575</v>
      </c>
      <c r="D46" s="11">
        <f>12000+3000+3000</f>
        <v>18000</v>
      </c>
      <c r="E46" s="41">
        <f t="shared" si="9"/>
        <v>15000</v>
      </c>
      <c r="F46" s="11">
        <v>15000</v>
      </c>
      <c r="G46" s="41">
        <v>0</v>
      </c>
      <c r="H46" s="41">
        <v>0</v>
      </c>
      <c r="I46" s="41">
        <v>0</v>
      </c>
      <c r="J46" s="9"/>
      <c r="K46" s="9"/>
      <c r="L46" s="9"/>
      <c r="M46" s="9"/>
    </row>
    <row r="47" spans="1:257" ht="17.100000000000001" customHeight="1" x14ac:dyDescent="0.25">
      <c r="A47" s="3">
        <v>6810</v>
      </c>
      <c r="B47" s="3" t="s">
        <v>28</v>
      </c>
      <c r="C47" s="41">
        <v>9262</v>
      </c>
      <c r="D47" s="11">
        <v>17000</v>
      </c>
      <c r="E47" s="41">
        <f t="shared" si="9"/>
        <v>15000</v>
      </c>
      <c r="F47" s="11">
        <v>15000</v>
      </c>
      <c r="G47" s="41">
        <v>0</v>
      </c>
      <c r="H47" s="41">
        <v>0</v>
      </c>
      <c r="I47" s="41">
        <v>0</v>
      </c>
      <c r="J47" s="9"/>
      <c r="K47" s="9"/>
      <c r="L47" s="9"/>
      <c r="M47" s="9"/>
    </row>
    <row r="48" spans="1:257" ht="17.100000000000001" customHeight="1" x14ac:dyDescent="0.25">
      <c r="A48" s="3">
        <v>6910</v>
      </c>
      <c r="B48" s="27" t="s">
        <v>92</v>
      </c>
      <c r="C48" s="42"/>
      <c r="D48" s="16">
        <v>8000</v>
      </c>
      <c r="E48" s="41">
        <f t="shared" si="9"/>
        <v>8000</v>
      </c>
      <c r="F48" s="16">
        <v>8000</v>
      </c>
      <c r="G48" s="42"/>
      <c r="H48" s="42"/>
      <c r="I48" s="42"/>
      <c r="J48" s="9"/>
      <c r="K48" s="9"/>
      <c r="L48" s="9"/>
      <c r="M48" s="9"/>
    </row>
    <row r="49" spans="1:257" ht="17.100000000000001" customHeight="1" x14ac:dyDescent="0.25">
      <c r="A49" s="3">
        <v>6990</v>
      </c>
      <c r="B49" s="27" t="s">
        <v>23</v>
      </c>
      <c r="C49" s="42"/>
      <c r="D49" s="16">
        <v>16000</v>
      </c>
      <c r="E49" s="41">
        <f t="shared" si="9"/>
        <v>15000</v>
      </c>
      <c r="F49" s="16">
        <v>15000</v>
      </c>
      <c r="G49" s="42"/>
      <c r="H49" s="42"/>
      <c r="I49" s="42"/>
      <c r="J49" s="9"/>
      <c r="K49" s="9"/>
      <c r="L49" s="9"/>
      <c r="M49" s="9"/>
    </row>
    <row r="50" spans="1:257" ht="17.100000000000001" customHeight="1" x14ac:dyDescent="0.25">
      <c r="A50" s="3">
        <v>6800</v>
      </c>
      <c r="B50" s="27" t="s">
        <v>89</v>
      </c>
      <c r="C50" s="42">
        <v>591</v>
      </c>
      <c r="D50" s="16">
        <v>1000</v>
      </c>
      <c r="E50" s="42">
        <f t="shared" si="9"/>
        <v>2000</v>
      </c>
      <c r="F50" s="16">
        <v>2000</v>
      </c>
      <c r="G50" s="42">
        <v>0</v>
      </c>
      <c r="H50" s="42">
        <v>0</v>
      </c>
      <c r="I50" s="42">
        <v>0</v>
      </c>
      <c r="J50" s="9"/>
      <c r="K50" s="9"/>
      <c r="L50" s="9"/>
      <c r="M50" s="9"/>
    </row>
    <row r="51" spans="1:257" s="21" customFormat="1" ht="17.100000000000001" customHeight="1" x14ac:dyDescent="0.25">
      <c r="A51" s="17"/>
      <c r="B51" s="28" t="s">
        <v>44</v>
      </c>
      <c r="C51" s="43">
        <f t="shared" ref="C51:I51" si="14">SUM(C46:C50)</f>
        <v>48428</v>
      </c>
      <c r="D51" s="26">
        <f t="shared" ref="D51" si="15">SUM(D46:D50)</f>
        <v>60000</v>
      </c>
      <c r="E51" s="43">
        <f t="shared" si="14"/>
        <v>55000</v>
      </c>
      <c r="F51" s="26">
        <f t="shared" si="14"/>
        <v>55000</v>
      </c>
      <c r="G51" s="43">
        <v>0</v>
      </c>
      <c r="H51" s="43">
        <f t="shared" si="14"/>
        <v>0</v>
      </c>
      <c r="I51" s="43">
        <f t="shared" si="14"/>
        <v>0</v>
      </c>
      <c r="J51" s="19"/>
      <c r="K51" s="19"/>
      <c r="L51" s="19"/>
      <c r="M51" s="19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  <c r="IT51" s="20"/>
      <c r="IU51" s="20"/>
      <c r="IV51" s="20"/>
      <c r="IW51" s="20"/>
    </row>
    <row r="52" spans="1:257" s="21" customFormat="1" ht="17.100000000000001" customHeight="1" x14ac:dyDescent="0.25">
      <c r="A52" s="17"/>
      <c r="B52" s="17"/>
      <c r="C52" s="47"/>
      <c r="D52" s="18"/>
      <c r="E52" s="47"/>
      <c r="F52" s="18"/>
      <c r="G52" s="47"/>
      <c r="H52" s="47"/>
      <c r="I52" s="47"/>
      <c r="J52" s="19"/>
      <c r="K52" s="19"/>
      <c r="L52" s="19"/>
      <c r="M52" s="19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  <c r="IT52" s="20"/>
      <c r="IU52" s="20"/>
      <c r="IV52" s="20"/>
      <c r="IW52" s="20"/>
    </row>
    <row r="53" spans="1:257" ht="17.100000000000001" customHeight="1" x14ac:dyDescent="0.25">
      <c r="A53" s="3">
        <v>4010</v>
      </c>
      <c r="B53" s="3" t="s">
        <v>30</v>
      </c>
      <c r="C53" s="41">
        <v>25480</v>
      </c>
      <c r="D53" s="11">
        <v>28000</v>
      </c>
      <c r="E53" s="41">
        <f t="shared" si="9"/>
        <v>25000</v>
      </c>
      <c r="F53" s="11">
        <v>0</v>
      </c>
      <c r="G53" s="41">
        <v>0</v>
      </c>
      <c r="H53" s="41">
        <v>25000</v>
      </c>
      <c r="I53" s="41">
        <v>0</v>
      </c>
      <c r="J53" s="9"/>
      <c r="K53" s="9"/>
      <c r="L53" s="9"/>
      <c r="M53" s="9"/>
    </row>
    <row r="54" spans="1:257" ht="17.100000000000001" customHeight="1" x14ac:dyDescent="0.25">
      <c r="A54" s="3">
        <v>5100</v>
      </c>
      <c r="B54" s="3" t="s">
        <v>66</v>
      </c>
      <c r="C54" s="41"/>
      <c r="D54" s="11">
        <v>9000</v>
      </c>
      <c r="E54" s="41">
        <f t="shared" si="9"/>
        <v>25000</v>
      </c>
      <c r="F54" s="11"/>
      <c r="G54" s="41">
        <v>25000</v>
      </c>
      <c r="H54" s="41"/>
      <c r="I54" s="41"/>
      <c r="J54" s="9"/>
      <c r="K54" s="9"/>
      <c r="L54" s="9"/>
      <c r="M54" s="9"/>
    </row>
    <row r="55" spans="1:257" ht="17.100000000000001" customHeight="1" x14ac:dyDescent="0.25">
      <c r="A55" s="3">
        <v>6300</v>
      </c>
      <c r="B55" s="3" t="s">
        <v>11</v>
      </c>
      <c r="C55" s="41">
        <v>37020</v>
      </c>
      <c r="D55" s="11">
        <v>73000</v>
      </c>
      <c r="E55" s="41">
        <f t="shared" si="9"/>
        <v>95000</v>
      </c>
      <c r="F55" s="41">
        <v>0</v>
      </c>
      <c r="G55" s="41">
        <v>65000</v>
      </c>
      <c r="H55" s="41"/>
      <c r="I55" s="41">
        <v>30000</v>
      </c>
      <c r="J55" s="9"/>
      <c r="K55" s="9"/>
      <c r="L55" s="9"/>
      <c r="M55" s="9"/>
    </row>
    <row r="56" spans="1:257" ht="17.100000000000001" customHeight="1" x14ac:dyDescent="0.25">
      <c r="A56" s="3">
        <v>6310</v>
      </c>
      <c r="B56" s="3" t="s">
        <v>32</v>
      </c>
      <c r="C56" s="41">
        <v>30880</v>
      </c>
      <c r="D56" s="11">
        <v>18000</v>
      </c>
      <c r="E56" s="41">
        <f t="shared" si="9"/>
        <v>0</v>
      </c>
      <c r="F56" s="11">
        <v>0</v>
      </c>
      <c r="G56" s="41">
        <v>0</v>
      </c>
      <c r="H56" s="41">
        <v>0</v>
      </c>
      <c r="I56" s="41">
        <v>0</v>
      </c>
      <c r="J56" s="9"/>
      <c r="K56" s="9"/>
      <c r="L56" s="9"/>
      <c r="M56" s="9"/>
    </row>
    <row r="57" spans="1:257" ht="17.100000000000001" customHeight="1" x14ac:dyDescent="0.25">
      <c r="A57" s="54">
        <v>6735</v>
      </c>
      <c r="B57" s="3" t="s">
        <v>70</v>
      </c>
      <c r="C57" s="41"/>
      <c r="D57" s="11">
        <v>21000</v>
      </c>
      <c r="E57" s="41">
        <f t="shared" si="9"/>
        <v>20000</v>
      </c>
      <c r="F57" s="11">
        <v>20000</v>
      </c>
      <c r="G57" s="41"/>
      <c r="H57" s="41"/>
      <c r="I57" s="41"/>
      <c r="J57" s="9"/>
      <c r="K57" s="9"/>
      <c r="L57" s="9"/>
      <c r="M57" s="9"/>
    </row>
    <row r="58" spans="1:257" ht="17.100000000000001" customHeight="1" x14ac:dyDescent="0.25">
      <c r="A58" s="3">
        <v>6740</v>
      </c>
      <c r="B58" s="3" t="s">
        <v>14</v>
      </c>
      <c r="C58" s="41">
        <v>54273</v>
      </c>
      <c r="D58" s="41">
        <v>65000</v>
      </c>
      <c r="E58" s="41">
        <f t="shared" si="9"/>
        <v>60000</v>
      </c>
      <c r="F58" s="11">
        <v>0</v>
      </c>
      <c r="G58" s="41">
        <v>60000</v>
      </c>
      <c r="H58" s="41">
        <v>0</v>
      </c>
      <c r="I58" s="41">
        <v>0</v>
      </c>
      <c r="J58" s="9"/>
      <c r="K58" s="9"/>
      <c r="L58" s="9"/>
      <c r="M58" s="9"/>
    </row>
    <row r="59" spans="1:257" ht="17.100000000000001" customHeight="1" x14ac:dyDescent="0.25">
      <c r="A59" s="3">
        <v>6998</v>
      </c>
      <c r="B59" s="3" t="s">
        <v>34</v>
      </c>
      <c r="C59" s="41">
        <v>119822</v>
      </c>
      <c r="D59" s="11">
        <v>28000</v>
      </c>
      <c r="E59" s="41">
        <f>SUM(F59:I59)</f>
        <v>25000</v>
      </c>
      <c r="F59" s="11">
        <v>10000</v>
      </c>
      <c r="G59" s="41">
        <v>0</v>
      </c>
      <c r="H59" s="41">
        <v>15000</v>
      </c>
      <c r="I59" s="41">
        <v>0</v>
      </c>
      <c r="J59" s="9"/>
      <c r="K59" s="9"/>
      <c r="L59" s="9"/>
      <c r="M59" s="9"/>
    </row>
    <row r="60" spans="1:257" ht="17.100000000000001" customHeight="1" x14ac:dyDescent="0.25">
      <c r="A60" s="3">
        <v>6999</v>
      </c>
      <c r="B60" s="3" t="s">
        <v>35</v>
      </c>
      <c r="C60" s="41">
        <v>154398</v>
      </c>
      <c r="D60" s="11">
        <v>832000</v>
      </c>
      <c r="E60" s="41">
        <f>SUM(F60:I60)</f>
        <v>800000</v>
      </c>
      <c r="F60" s="11"/>
      <c r="G60" s="41">
        <f>150000+500000</f>
        <v>650000</v>
      </c>
      <c r="H60" s="41">
        <v>150000</v>
      </c>
      <c r="I60" s="41">
        <v>0</v>
      </c>
      <c r="J60" s="9"/>
      <c r="K60" s="9"/>
      <c r="L60" s="9"/>
      <c r="M60" s="9"/>
    </row>
    <row r="61" spans="1:257" ht="17.100000000000001" customHeight="1" x14ac:dyDescent="0.25">
      <c r="A61" s="3">
        <v>7410</v>
      </c>
      <c r="B61" s="3" t="s">
        <v>6</v>
      </c>
      <c r="C61" s="41">
        <v>4000</v>
      </c>
      <c r="D61" s="11">
        <v>11000</v>
      </c>
      <c r="E61" s="41">
        <f t="shared" ref="E61:E72" si="16">SUM(F61:I61)</f>
        <v>10000</v>
      </c>
      <c r="F61" s="11">
        <v>5000</v>
      </c>
      <c r="G61" s="41">
        <v>5000</v>
      </c>
      <c r="H61" s="41">
        <v>0</v>
      </c>
      <c r="I61" s="41">
        <v>0</v>
      </c>
      <c r="J61" s="9"/>
      <c r="K61" s="9"/>
      <c r="L61" s="9"/>
      <c r="M61" s="9"/>
    </row>
    <row r="62" spans="1:257" ht="17.100000000000001" customHeight="1" x14ac:dyDescent="0.25">
      <c r="A62" s="3">
        <v>7430</v>
      </c>
      <c r="B62" s="27" t="s">
        <v>8</v>
      </c>
      <c r="C62" s="42">
        <v>197719</v>
      </c>
      <c r="D62" s="16">
        <v>68000</v>
      </c>
      <c r="E62" s="42">
        <f t="shared" si="16"/>
        <v>70000</v>
      </c>
      <c r="F62" s="16">
        <v>0</v>
      </c>
      <c r="G62" s="42">
        <v>70000</v>
      </c>
      <c r="H62" s="42">
        <v>0</v>
      </c>
      <c r="I62" s="42">
        <v>0</v>
      </c>
      <c r="J62" s="9"/>
      <c r="K62" s="9"/>
      <c r="L62" s="9"/>
      <c r="M62" s="9"/>
    </row>
    <row r="63" spans="1:257" s="21" customFormat="1" ht="17.100000000000001" customHeight="1" x14ac:dyDescent="0.25">
      <c r="A63" s="17"/>
      <c r="B63" s="28" t="s">
        <v>45</v>
      </c>
      <c r="C63" s="43">
        <f t="shared" ref="C63:I63" si="17">SUM(C53:C62)</f>
        <v>623592</v>
      </c>
      <c r="D63" s="26">
        <f t="shared" si="17"/>
        <v>1153000</v>
      </c>
      <c r="E63" s="43">
        <f t="shared" si="17"/>
        <v>1130000</v>
      </c>
      <c r="F63" s="26">
        <f t="shared" si="17"/>
        <v>35000</v>
      </c>
      <c r="G63" s="43">
        <f t="shared" si="17"/>
        <v>875000</v>
      </c>
      <c r="H63" s="43">
        <f>SUM(H53:H62)</f>
        <v>190000</v>
      </c>
      <c r="I63" s="43">
        <f t="shared" si="17"/>
        <v>30000</v>
      </c>
      <c r="J63" s="19"/>
      <c r="K63" s="19"/>
      <c r="L63" s="19"/>
      <c r="M63" s="19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  <c r="IB63" s="20"/>
      <c r="IC63" s="20"/>
      <c r="ID63" s="20"/>
      <c r="IE63" s="20"/>
      <c r="IF63" s="20"/>
      <c r="IG63" s="20"/>
      <c r="IH63" s="20"/>
      <c r="II63" s="20"/>
      <c r="IJ63" s="20"/>
      <c r="IK63" s="20"/>
      <c r="IL63" s="20"/>
      <c r="IM63" s="20"/>
      <c r="IN63" s="20"/>
      <c r="IO63" s="20"/>
      <c r="IP63" s="20"/>
      <c r="IQ63" s="20"/>
      <c r="IR63" s="20"/>
      <c r="IS63" s="20"/>
      <c r="IT63" s="20"/>
      <c r="IU63" s="20"/>
      <c r="IV63" s="20"/>
      <c r="IW63" s="20"/>
    </row>
    <row r="64" spans="1:257" s="21" customFormat="1" ht="17.100000000000001" customHeight="1" x14ac:dyDescent="0.25">
      <c r="A64" s="17"/>
      <c r="B64" s="17"/>
      <c r="C64" s="47"/>
      <c r="D64" s="18"/>
      <c r="E64" s="47"/>
      <c r="F64" s="18"/>
      <c r="G64" s="47"/>
      <c r="H64" s="47"/>
      <c r="I64" s="47"/>
      <c r="J64" s="19"/>
      <c r="K64" s="19"/>
      <c r="L64" s="19"/>
      <c r="M64" s="19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  <c r="IN64" s="20"/>
      <c r="IO64" s="20"/>
      <c r="IP64" s="20"/>
      <c r="IQ64" s="20"/>
      <c r="IR64" s="20"/>
      <c r="IS64" s="20"/>
      <c r="IT64" s="20"/>
      <c r="IU64" s="20"/>
      <c r="IV64" s="20"/>
      <c r="IW64" s="20"/>
    </row>
    <row r="65" spans="1:257" ht="17.100000000000001" customHeight="1" x14ac:dyDescent="0.25">
      <c r="A65" s="3">
        <v>7500</v>
      </c>
      <c r="B65" s="27" t="s">
        <v>36</v>
      </c>
      <c r="C65" s="42">
        <v>9936</v>
      </c>
      <c r="D65" s="16">
        <v>22000</v>
      </c>
      <c r="E65" s="42">
        <f t="shared" si="16"/>
        <v>12000</v>
      </c>
      <c r="F65" s="16">
        <v>12000</v>
      </c>
      <c r="G65" s="42">
        <v>0</v>
      </c>
      <c r="H65" s="42">
        <v>0</v>
      </c>
      <c r="I65" s="42">
        <v>0</v>
      </c>
      <c r="J65" s="2"/>
      <c r="K65" s="2"/>
      <c r="L65" s="2"/>
      <c r="M65" s="2"/>
    </row>
    <row r="66" spans="1:257" s="21" customFormat="1" ht="17.100000000000001" customHeight="1" x14ac:dyDescent="0.25">
      <c r="A66" s="17"/>
      <c r="B66" s="28" t="s">
        <v>36</v>
      </c>
      <c r="C66" s="43">
        <f t="shared" ref="C66:I66" si="18">SUM(C65)</f>
        <v>9936</v>
      </c>
      <c r="D66" s="26">
        <f t="shared" ref="D66" si="19">SUM(D65)</f>
        <v>22000</v>
      </c>
      <c r="E66" s="43">
        <f t="shared" si="18"/>
        <v>12000</v>
      </c>
      <c r="F66" s="26">
        <f t="shared" si="18"/>
        <v>12000</v>
      </c>
      <c r="G66" s="43">
        <v>0</v>
      </c>
      <c r="H66" s="43">
        <f t="shared" si="18"/>
        <v>0</v>
      </c>
      <c r="I66" s="43">
        <f t="shared" si="18"/>
        <v>0</v>
      </c>
      <c r="J66" s="23"/>
      <c r="K66" s="23"/>
      <c r="L66" s="23"/>
      <c r="M66" s="23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  <c r="IO66" s="20"/>
      <c r="IP66" s="20"/>
      <c r="IQ66" s="20"/>
      <c r="IR66" s="20"/>
      <c r="IS66" s="20"/>
      <c r="IT66" s="20"/>
      <c r="IU66" s="20"/>
      <c r="IV66" s="20"/>
      <c r="IW66" s="20"/>
    </row>
    <row r="67" spans="1:257" s="21" customFormat="1" ht="17.100000000000001" customHeight="1" x14ac:dyDescent="0.25">
      <c r="A67" s="17"/>
      <c r="B67" s="17"/>
      <c r="C67" s="47"/>
      <c r="D67" s="18"/>
      <c r="E67" s="47"/>
      <c r="F67" s="18"/>
      <c r="G67" s="47"/>
      <c r="H67" s="47"/>
      <c r="I67" s="47"/>
      <c r="J67" s="23"/>
      <c r="K67" s="23"/>
      <c r="L67" s="23"/>
      <c r="M67" s="23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  <c r="IL67" s="20"/>
      <c r="IM67" s="20"/>
      <c r="IN67" s="20"/>
      <c r="IO67" s="20"/>
      <c r="IP67" s="20"/>
      <c r="IQ67" s="20"/>
      <c r="IR67" s="20"/>
      <c r="IS67" s="20"/>
      <c r="IT67" s="20"/>
      <c r="IU67" s="20"/>
      <c r="IV67" s="20"/>
      <c r="IW67" s="20"/>
    </row>
    <row r="68" spans="1:257" ht="17.100000000000001" customHeight="1" x14ac:dyDescent="0.25">
      <c r="A68" s="3">
        <v>7000</v>
      </c>
      <c r="B68" s="3" t="s">
        <v>37</v>
      </c>
      <c r="C68" s="41">
        <v>5755</v>
      </c>
      <c r="D68" s="11">
        <v>3000</v>
      </c>
      <c r="E68" s="41">
        <f t="shared" si="16"/>
        <v>5000</v>
      </c>
      <c r="F68" s="11">
        <v>5000</v>
      </c>
      <c r="G68" s="41">
        <v>0</v>
      </c>
      <c r="H68" s="41">
        <v>0</v>
      </c>
      <c r="I68" s="41">
        <v>0</v>
      </c>
      <c r="J68" s="9"/>
      <c r="K68" s="9"/>
      <c r="L68" s="9"/>
      <c r="M68" s="9"/>
    </row>
    <row r="69" spans="1:257" ht="17.100000000000001" customHeight="1" x14ac:dyDescent="0.25">
      <c r="A69" s="3">
        <v>6015</v>
      </c>
      <c r="B69" s="3" t="s">
        <v>93</v>
      </c>
      <c r="C69" s="41"/>
      <c r="D69" s="11">
        <v>21000</v>
      </c>
      <c r="E69" s="41">
        <f t="shared" si="16"/>
        <v>30000</v>
      </c>
      <c r="F69" s="11">
        <v>30000</v>
      </c>
      <c r="G69" s="41"/>
      <c r="H69" s="41"/>
      <c r="I69" s="41"/>
      <c r="J69" s="9"/>
      <c r="K69" s="9"/>
      <c r="L69" s="9"/>
      <c r="M69" s="9"/>
    </row>
    <row r="70" spans="1:257" ht="17.100000000000001" customHeight="1" x14ac:dyDescent="0.25">
      <c r="A70" s="3">
        <v>7100</v>
      </c>
      <c r="B70" s="3" t="s">
        <v>94</v>
      </c>
      <c r="C70" s="41">
        <v>425</v>
      </c>
      <c r="D70" s="11">
        <v>20000</v>
      </c>
      <c r="E70" s="41">
        <f t="shared" si="16"/>
        <v>20000</v>
      </c>
      <c r="F70" s="11"/>
      <c r="G70" s="41">
        <v>20000</v>
      </c>
      <c r="H70" s="41">
        <v>0</v>
      </c>
      <c r="I70" s="41">
        <v>0</v>
      </c>
      <c r="J70" s="9"/>
      <c r="K70" s="9"/>
      <c r="L70" s="9"/>
      <c r="M70" s="9"/>
    </row>
    <row r="71" spans="1:257" ht="17.100000000000001" customHeight="1" x14ac:dyDescent="0.25">
      <c r="A71" s="3">
        <v>7140</v>
      </c>
      <c r="B71" s="3" t="s">
        <v>90</v>
      </c>
      <c r="C71" s="41"/>
      <c r="D71" s="11">
        <v>6000</v>
      </c>
      <c r="E71" s="41">
        <f t="shared" si="16"/>
        <v>5000</v>
      </c>
      <c r="F71" s="11">
        <v>5000</v>
      </c>
      <c r="G71" s="41"/>
      <c r="H71" s="41"/>
      <c r="I71" s="41"/>
      <c r="J71" s="9"/>
      <c r="K71" s="9"/>
      <c r="L71" s="9"/>
      <c r="M71" s="9"/>
    </row>
    <row r="72" spans="1:257" ht="17.100000000000001" customHeight="1" x14ac:dyDescent="0.25">
      <c r="A72" s="3">
        <v>7770</v>
      </c>
      <c r="B72" s="27" t="s">
        <v>95</v>
      </c>
      <c r="C72" s="42">
        <v>674</v>
      </c>
      <c r="D72" s="16">
        <v>27000</v>
      </c>
      <c r="E72" s="42">
        <f t="shared" si="16"/>
        <v>25000</v>
      </c>
      <c r="F72" s="16">
        <v>25000</v>
      </c>
      <c r="G72" s="42">
        <v>0</v>
      </c>
      <c r="H72" s="42">
        <v>0</v>
      </c>
      <c r="I72" s="42">
        <v>0</v>
      </c>
      <c r="J72" s="2"/>
      <c r="K72" s="2"/>
      <c r="L72" s="2"/>
      <c r="M72" s="2"/>
    </row>
    <row r="73" spans="1:257" s="21" customFormat="1" ht="17.100000000000001" customHeight="1" x14ac:dyDescent="0.25">
      <c r="A73" s="17"/>
      <c r="B73" s="28" t="s">
        <v>46</v>
      </c>
      <c r="C73" s="43">
        <f>SUM(C68:C72)</f>
        <v>6854</v>
      </c>
      <c r="D73" s="26">
        <f>SUM(D68:D72)</f>
        <v>77000</v>
      </c>
      <c r="E73" s="43">
        <f>SUM(E68:E72)</f>
        <v>85000</v>
      </c>
      <c r="F73" s="26">
        <f>SUM(F68:F72)</f>
        <v>65000</v>
      </c>
      <c r="G73" s="26">
        <f t="shared" ref="G73:I73" si="20">SUM(G68:G72)</f>
        <v>20000</v>
      </c>
      <c r="H73" s="26">
        <f t="shared" si="20"/>
        <v>0</v>
      </c>
      <c r="I73" s="26">
        <f t="shared" si="20"/>
        <v>0</v>
      </c>
      <c r="J73" s="23"/>
      <c r="K73" s="23"/>
      <c r="L73" s="23"/>
      <c r="M73" s="23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0"/>
      <c r="IF73" s="20"/>
      <c r="IG73" s="20"/>
      <c r="IH73" s="20"/>
      <c r="II73" s="20"/>
      <c r="IJ73" s="20"/>
      <c r="IK73" s="20"/>
      <c r="IL73" s="20"/>
      <c r="IM73" s="20"/>
      <c r="IN73" s="20"/>
      <c r="IO73" s="20"/>
      <c r="IP73" s="20"/>
      <c r="IQ73" s="20"/>
      <c r="IR73" s="20"/>
      <c r="IS73" s="20"/>
      <c r="IT73" s="20"/>
      <c r="IU73" s="20"/>
      <c r="IV73" s="20"/>
      <c r="IW73" s="20"/>
    </row>
    <row r="74" spans="1:257" ht="17.100000000000001" customHeight="1" x14ac:dyDescent="0.25">
      <c r="A74" s="3"/>
      <c r="B74" s="3"/>
      <c r="C74" s="48"/>
      <c r="D74" s="12"/>
      <c r="E74" s="48"/>
      <c r="F74" s="12"/>
      <c r="G74" s="48"/>
      <c r="H74" s="48"/>
      <c r="I74" s="48"/>
      <c r="J74" s="2"/>
      <c r="K74" s="2"/>
      <c r="L74" s="2"/>
      <c r="M74" s="2"/>
    </row>
    <row r="75" spans="1:257" ht="17.100000000000001" customHeight="1" x14ac:dyDescent="0.3">
      <c r="A75" s="2"/>
      <c r="B75" s="34" t="s">
        <v>47</v>
      </c>
      <c r="C75" s="49">
        <f t="shared" ref="C75:I75" si="21">+C30+C36+C41+C44+C51+C63+C73+C66</f>
        <v>2382650</v>
      </c>
      <c r="D75" s="14">
        <f t="shared" si="21"/>
        <v>1689000</v>
      </c>
      <c r="E75" s="49">
        <f t="shared" si="21"/>
        <v>1689000</v>
      </c>
      <c r="F75" s="14">
        <f t="shared" si="21"/>
        <v>299000</v>
      </c>
      <c r="G75" s="49">
        <f t="shared" si="21"/>
        <v>1095000</v>
      </c>
      <c r="H75" s="49">
        <f t="shared" si="21"/>
        <v>245000</v>
      </c>
      <c r="I75" s="49">
        <f t="shared" si="21"/>
        <v>50000</v>
      </c>
      <c r="J75" s="10"/>
      <c r="K75" s="10"/>
      <c r="L75" s="10"/>
      <c r="M75" s="10"/>
    </row>
    <row r="76" spans="1:257" ht="17.100000000000001" customHeight="1" x14ac:dyDescent="0.25">
      <c r="A76" s="2"/>
      <c r="B76" s="2"/>
      <c r="C76" s="45"/>
      <c r="D76" s="13"/>
      <c r="E76" s="45"/>
      <c r="F76" s="13"/>
      <c r="G76" s="45"/>
      <c r="H76" s="45"/>
      <c r="I76" s="45"/>
      <c r="J76" s="10"/>
      <c r="K76" s="10"/>
      <c r="L76" s="10"/>
      <c r="M76" s="10"/>
    </row>
    <row r="77" spans="1:257" ht="19.5" customHeight="1" x14ac:dyDescent="0.3">
      <c r="B77" s="24" t="s">
        <v>48</v>
      </c>
      <c r="C77" s="50"/>
      <c r="D77" s="15"/>
      <c r="E77" s="50"/>
      <c r="F77" s="15"/>
      <c r="G77" s="50"/>
      <c r="H77" s="50"/>
      <c r="I77" s="50"/>
      <c r="J77" s="10"/>
      <c r="K77" s="10"/>
      <c r="L77" s="10"/>
      <c r="M77" s="10"/>
    </row>
    <row r="78" spans="1:257" ht="17.100000000000001" customHeight="1" x14ac:dyDescent="0.25">
      <c r="A78" s="3" t="s">
        <v>49</v>
      </c>
      <c r="B78" s="3" t="s">
        <v>15</v>
      </c>
      <c r="C78" s="41">
        <v>45293</v>
      </c>
      <c r="D78" s="11">
        <v>1000</v>
      </c>
      <c r="E78" s="41">
        <f>SUM(F78:I78)</f>
        <v>1000</v>
      </c>
      <c r="F78" s="11">
        <v>1000</v>
      </c>
      <c r="G78" s="41">
        <v>0</v>
      </c>
      <c r="H78" s="41">
        <v>0</v>
      </c>
      <c r="I78" s="41">
        <v>0</v>
      </c>
      <c r="J78" s="9"/>
      <c r="K78" s="9"/>
      <c r="L78" s="9"/>
      <c r="M78" s="9"/>
    </row>
    <row r="79" spans="1:257" ht="17.100000000000001" customHeight="1" x14ac:dyDescent="0.25">
      <c r="A79" s="3" t="s">
        <v>49</v>
      </c>
      <c r="B79" s="3" t="s">
        <v>50</v>
      </c>
      <c r="C79" s="41">
        <v>0</v>
      </c>
      <c r="D79" s="11">
        <f>SUM(E79:H79)</f>
        <v>0</v>
      </c>
      <c r="E79" s="41">
        <f>SUM(F79:I79)</f>
        <v>0</v>
      </c>
      <c r="F79" s="11">
        <v>0</v>
      </c>
      <c r="G79" s="41">
        <v>0</v>
      </c>
      <c r="H79" s="41">
        <v>0</v>
      </c>
      <c r="I79" s="41">
        <v>0</v>
      </c>
      <c r="J79" s="9"/>
      <c r="K79" s="9"/>
      <c r="L79" s="9"/>
      <c r="M79" s="9"/>
    </row>
    <row r="80" spans="1:257" ht="17.100000000000001" customHeight="1" x14ac:dyDescent="0.25">
      <c r="A80" s="25"/>
      <c r="B80" s="28" t="s">
        <v>52</v>
      </c>
      <c r="C80" s="43">
        <f>+C78-C79</f>
        <v>45293</v>
      </c>
      <c r="D80" s="26">
        <f>+D78-D79</f>
        <v>1000</v>
      </c>
      <c r="E80" s="43">
        <f>+E78-E79</f>
        <v>1000</v>
      </c>
      <c r="F80" s="26">
        <f>+F78-F79</f>
        <v>1000</v>
      </c>
      <c r="G80" s="43">
        <v>0</v>
      </c>
      <c r="H80" s="43">
        <f>+H78-H79</f>
        <v>0</v>
      </c>
      <c r="I80" s="43">
        <f>+I78-I79</f>
        <v>0</v>
      </c>
      <c r="J80" s="2"/>
      <c r="K80" s="2"/>
      <c r="L80" s="2"/>
      <c r="M80" s="2"/>
    </row>
    <row r="81" spans="1:13" ht="17.100000000000001" customHeight="1" x14ac:dyDescent="0.25">
      <c r="A81" s="25"/>
      <c r="B81" s="27"/>
      <c r="C81" s="51"/>
      <c r="D81" s="27"/>
      <c r="E81" s="51"/>
      <c r="F81" s="27"/>
      <c r="G81" s="51"/>
      <c r="H81" s="51"/>
      <c r="I81" s="51"/>
      <c r="J81" s="2"/>
      <c r="K81" s="2"/>
      <c r="L81" s="2"/>
      <c r="M81" s="2"/>
    </row>
    <row r="82" spans="1:13" ht="17.100000000000001" customHeight="1" thickBot="1" x14ac:dyDescent="0.35">
      <c r="A82" s="2"/>
      <c r="B82" s="36" t="s">
        <v>16</v>
      </c>
      <c r="C82" s="52">
        <f t="shared" ref="C82:I82" si="22">+C24-C75+C80</f>
        <v>-785320</v>
      </c>
      <c r="D82" s="37">
        <f t="shared" si="22"/>
        <v>232000</v>
      </c>
      <c r="E82" s="52">
        <f t="shared" si="22"/>
        <v>224000</v>
      </c>
      <c r="F82" s="37">
        <f t="shared" si="22"/>
        <v>697000</v>
      </c>
      <c r="G82" s="52">
        <f t="shared" si="22"/>
        <v>-410000</v>
      </c>
      <c r="H82" s="52">
        <f t="shared" si="22"/>
        <v>-38000</v>
      </c>
      <c r="I82" s="52">
        <f t="shared" si="22"/>
        <v>-25000</v>
      </c>
      <c r="J82" s="2"/>
      <c r="K82" s="2"/>
      <c r="L82" s="2"/>
      <c r="M82" s="2"/>
    </row>
  </sheetData>
  <mergeCells count="1">
    <mergeCell ref="A1:I1"/>
  </mergeCells>
  <pageMargins left="0.7" right="0.7" top="0.75" bottom="0.75" header="0.3" footer="0.3"/>
  <pageSetup paperSize="9" scale="69" orientation="portrait" r:id="rId1"/>
  <rowBreaks count="1" manualBreakCount="1">
    <brk id="52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W86"/>
  <sheetViews>
    <sheetView zoomScaleNormal="100" workbookViewId="0">
      <selection activeCell="F6" sqref="F6"/>
    </sheetView>
  </sheetViews>
  <sheetFormatPr baseColWidth="10" defaultColWidth="8.09765625" defaultRowHeight="15" x14ac:dyDescent="0.25"/>
  <cols>
    <col min="1" max="1" width="6.09765625" style="1" customWidth="1"/>
    <col min="2" max="2" width="25.69921875" style="1" customWidth="1"/>
    <col min="3" max="3" width="11.5" style="53" hidden="1" customWidth="1"/>
    <col min="4" max="4" width="11.5" style="53" customWidth="1"/>
    <col min="5" max="5" width="10.3984375" style="53" customWidth="1"/>
    <col min="6" max="6" width="9.59765625" style="53" customWidth="1"/>
    <col min="7" max="7" width="9.69921875" style="53" customWidth="1"/>
    <col min="8" max="8" width="9.5" style="53" customWidth="1"/>
    <col min="9" max="9" width="10.296875" style="53" customWidth="1"/>
    <col min="10" max="13" width="8" style="1" customWidth="1"/>
    <col min="14" max="257" width="8.09765625" style="1" customWidth="1"/>
  </cols>
  <sheetData>
    <row r="1" spans="1:257" ht="23.25" customHeight="1" x14ac:dyDescent="0.35">
      <c r="A1" s="82" t="s">
        <v>96</v>
      </c>
      <c r="B1" s="81"/>
      <c r="C1" s="81"/>
      <c r="D1" s="81"/>
      <c r="E1" s="81"/>
      <c r="F1" s="81"/>
      <c r="G1" s="81"/>
      <c r="H1" s="81"/>
      <c r="I1" s="81"/>
      <c r="J1" s="2"/>
      <c r="K1" s="2"/>
      <c r="L1" s="2"/>
      <c r="M1" s="2"/>
    </row>
    <row r="2" spans="1:257" ht="45" customHeight="1" x14ac:dyDescent="0.25">
      <c r="A2" s="17" t="s">
        <v>0</v>
      </c>
      <c r="B2" s="17" t="s">
        <v>1</v>
      </c>
      <c r="C2" s="38" t="s">
        <v>51</v>
      </c>
      <c r="D2" s="78" t="s">
        <v>97</v>
      </c>
      <c r="E2" s="78" t="s">
        <v>98</v>
      </c>
      <c r="F2" s="78" t="s">
        <v>99</v>
      </c>
      <c r="G2" s="78" t="s">
        <v>100</v>
      </c>
      <c r="H2" s="78" t="s">
        <v>101</v>
      </c>
      <c r="I2" s="78" t="s">
        <v>102</v>
      </c>
      <c r="J2" s="4"/>
      <c r="K2" s="2"/>
      <c r="L2" s="2"/>
      <c r="M2" s="2"/>
    </row>
    <row r="3" spans="1:257" ht="19.5" customHeight="1" x14ac:dyDescent="0.3">
      <c r="A3" s="5"/>
      <c r="B3" s="2"/>
      <c r="C3" s="39"/>
      <c r="D3" s="56"/>
      <c r="E3" s="39"/>
      <c r="F3" s="39"/>
      <c r="G3" s="39"/>
      <c r="H3" s="39"/>
      <c r="I3" s="39"/>
      <c r="J3" s="4"/>
      <c r="K3" s="2"/>
      <c r="L3" s="2"/>
      <c r="M3" s="2"/>
    </row>
    <row r="4" spans="1:257" ht="17.25" customHeight="1" x14ac:dyDescent="0.3">
      <c r="A4" s="2"/>
      <c r="B4" s="35" t="s">
        <v>25</v>
      </c>
      <c r="C4" s="40"/>
      <c r="D4" s="55"/>
      <c r="E4" s="40"/>
      <c r="F4" s="40"/>
      <c r="G4" s="40"/>
      <c r="H4" s="40"/>
      <c r="I4" s="40"/>
      <c r="J4" s="7"/>
      <c r="K4" s="2"/>
      <c r="L4" s="2"/>
      <c r="M4" s="2"/>
    </row>
    <row r="5" spans="1:257" ht="17.25" customHeight="1" x14ac:dyDescent="0.3">
      <c r="A5" s="2"/>
      <c r="B5" s="6"/>
      <c r="C5" s="40"/>
      <c r="D5" s="40"/>
      <c r="E5" s="40"/>
      <c r="F5" s="40"/>
      <c r="G5" s="40"/>
      <c r="H5" s="40"/>
      <c r="I5" s="40"/>
      <c r="J5" s="7"/>
      <c r="K5" s="2"/>
      <c r="L5" s="2"/>
      <c r="M5" s="2"/>
    </row>
    <row r="6" spans="1:257" ht="17.100000000000001" customHeight="1" x14ac:dyDescent="0.25">
      <c r="A6" s="3">
        <v>3000</v>
      </c>
      <c r="B6" s="22" t="s">
        <v>17</v>
      </c>
      <c r="C6" s="41">
        <v>258333</v>
      </c>
      <c r="D6" s="11">
        <v>345000</v>
      </c>
      <c r="E6" s="41">
        <f>SUM(F6:I6)</f>
        <v>320000</v>
      </c>
      <c r="F6" s="41">
        <v>320000</v>
      </c>
      <c r="G6" s="41"/>
      <c r="H6" s="41"/>
      <c r="I6" s="41"/>
      <c r="J6" s="9"/>
      <c r="K6" s="9"/>
      <c r="L6" s="9"/>
      <c r="M6" s="9"/>
    </row>
    <row r="7" spans="1:257" s="21" customFormat="1" ht="17.100000000000001" customHeight="1" x14ac:dyDescent="0.25">
      <c r="A7" s="17"/>
      <c r="B7" s="28" t="s">
        <v>39</v>
      </c>
      <c r="C7" s="43">
        <f t="shared" ref="C7:I7" si="0">SUM(C6:C6)</f>
        <v>258333</v>
      </c>
      <c r="D7" s="26">
        <f t="shared" si="0"/>
        <v>345000</v>
      </c>
      <c r="E7" s="43">
        <f t="shared" si="0"/>
        <v>320000</v>
      </c>
      <c r="F7" s="43">
        <f t="shared" si="0"/>
        <v>320000</v>
      </c>
      <c r="G7" s="43">
        <f t="shared" si="0"/>
        <v>0</v>
      </c>
      <c r="H7" s="43">
        <f t="shared" si="0"/>
        <v>0</v>
      </c>
      <c r="I7" s="43">
        <f t="shared" si="0"/>
        <v>0</v>
      </c>
      <c r="J7" s="19"/>
      <c r="K7" s="19"/>
      <c r="L7" s="19"/>
      <c r="M7" s="19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  <c r="IW7" s="20"/>
    </row>
    <row r="8" spans="1:257" s="21" customFormat="1" ht="17.100000000000001" customHeight="1" x14ac:dyDescent="0.25">
      <c r="A8" s="17"/>
      <c r="B8" s="29"/>
      <c r="C8" s="44"/>
      <c r="D8" s="30"/>
      <c r="E8" s="44"/>
      <c r="F8" s="44"/>
      <c r="G8" s="44"/>
      <c r="H8" s="44"/>
      <c r="I8" s="44"/>
      <c r="J8" s="19"/>
      <c r="K8" s="19"/>
      <c r="L8" s="19"/>
      <c r="M8" s="19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  <c r="IW8" s="20"/>
    </row>
    <row r="9" spans="1:257" ht="17.100000000000001" customHeight="1" x14ac:dyDescent="0.25">
      <c r="A9" s="3">
        <v>3420</v>
      </c>
      <c r="B9" s="3" t="s">
        <v>83</v>
      </c>
      <c r="C9" s="41">
        <v>57660</v>
      </c>
      <c r="D9" s="11">
        <v>178000</v>
      </c>
      <c r="E9" s="41">
        <f t="shared" ref="E9" si="1">SUM(F9:I9)</f>
        <v>175000</v>
      </c>
      <c r="F9" s="41">
        <v>175000</v>
      </c>
      <c r="G9" s="41"/>
      <c r="H9" s="41"/>
      <c r="I9" s="41"/>
      <c r="J9" s="9"/>
      <c r="K9" s="9"/>
      <c r="L9" s="9"/>
      <c r="M9" s="9"/>
    </row>
    <row r="10" spans="1:257" ht="17.100000000000001" customHeight="1" x14ac:dyDescent="0.25">
      <c r="A10" s="3">
        <v>3401</v>
      </c>
      <c r="B10" s="22" t="s">
        <v>53</v>
      </c>
      <c r="C10" s="41">
        <v>78904</v>
      </c>
      <c r="D10" s="11">
        <v>87000</v>
      </c>
      <c r="E10" s="41">
        <f>SUM(F10:I10)</f>
        <v>85000</v>
      </c>
      <c r="F10" s="41">
        <v>85000</v>
      </c>
      <c r="G10" s="41"/>
      <c r="H10" s="41"/>
      <c r="I10" s="41"/>
      <c r="J10" s="9"/>
      <c r="K10" s="9"/>
      <c r="L10" s="9"/>
      <c r="M10" s="9"/>
    </row>
    <row r="11" spans="1:257" s="77" customFormat="1" ht="17.100000000000001" customHeight="1" x14ac:dyDescent="0.25">
      <c r="A11" s="46">
        <v>3400</v>
      </c>
      <c r="B11" s="46" t="s">
        <v>68</v>
      </c>
      <c r="C11" s="41">
        <v>4292</v>
      </c>
      <c r="D11" s="41">
        <v>162000</v>
      </c>
      <c r="E11" s="41">
        <f>SUM(F11:I11)</f>
        <v>160000</v>
      </c>
      <c r="F11" s="41">
        <v>160000</v>
      </c>
      <c r="G11" s="41"/>
      <c r="H11" s="41"/>
      <c r="I11" s="41"/>
      <c r="J11" s="76"/>
      <c r="K11" s="76"/>
      <c r="L11" s="76"/>
      <c r="M11" s="76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53"/>
      <c r="HB11" s="53"/>
      <c r="HC11" s="53"/>
      <c r="HD11" s="53"/>
      <c r="HE11" s="53"/>
      <c r="HF11" s="53"/>
      <c r="HG11" s="53"/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53"/>
      <c r="HS11" s="53"/>
      <c r="HT11" s="53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3"/>
      <c r="IF11" s="53"/>
      <c r="IG11" s="53"/>
      <c r="IH11" s="53"/>
      <c r="II11" s="53"/>
      <c r="IJ11" s="53"/>
      <c r="IK11" s="53"/>
      <c r="IL11" s="53"/>
      <c r="IM11" s="53"/>
      <c r="IN11" s="53"/>
      <c r="IO11" s="53"/>
      <c r="IP11" s="53"/>
      <c r="IQ11" s="53"/>
      <c r="IR11" s="53"/>
      <c r="IS11" s="53"/>
      <c r="IT11" s="53"/>
      <c r="IU11" s="53"/>
      <c r="IV11" s="53"/>
      <c r="IW11" s="53"/>
    </row>
    <row r="12" spans="1:257" ht="17.100000000000001" customHeight="1" x14ac:dyDescent="0.25">
      <c r="A12" s="3">
        <v>3440</v>
      </c>
      <c r="B12" s="27" t="s">
        <v>23</v>
      </c>
      <c r="C12" s="42">
        <v>16800</v>
      </c>
      <c r="D12" s="16">
        <v>59000</v>
      </c>
      <c r="E12" s="42">
        <f>SUM(F12:I12)</f>
        <v>55000</v>
      </c>
      <c r="F12" s="42">
        <v>55000</v>
      </c>
      <c r="G12" s="42"/>
      <c r="H12" s="42"/>
      <c r="I12" s="42"/>
      <c r="J12" s="9"/>
      <c r="K12" s="9"/>
      <c r="L12" s="9"/>
      <c r="M12" s="9"/>
    </row>
    <row r="13" spans="1:257" s="21" customFormat="1" ht="17.100000000000001" customHeight="1" x14ac:dyDescent="0.25">
      <c r="A13" s="17"/>
      <c r="B13" s="28" t="s">
        <v>20</v>
      </c>
      <c r="C13" s="43">
        <f>SUM(C9:C12)</f>
        <v>157656</v>
      </c>
      <c r="D13" s="26">
        <f t="shared" ref="D13:I13" si="2">SUM(D9:D12)</f>
        <v>486000</v>
      </c>
      <c r="E13" s="43">
        <f t="shared" si="2"/>
        <v>475000</v>
      </c>
      <c r="F13" s="43">
        <f t="shared" si="2"/>
        <v>475000</v>
      </c>
      <c r="G13" s="43">
        <v>0</v>
      </c>
      <c r="H13" s="43">
        <f t="shared" si="2"/>
        <v>0</v>
      </c>
      <c r="I13" s="43">
        <f t="shared" si="2"/>
        <v>0</v>
      </c>
      <c r="J13" s="19"/>
      <c r="K13" s="19"/>
      <c r="L13" s="19"/>
      <c r="M13" s="19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  <c r="IW13" s="20"/>
    </row>
    <row r="14" spans="1:257" s="21" customFormat="1" ht="17.100000000000001" customHeight="1" x14ac:dyDescent="0.25">
      <c r="A14" s="17"/>
      <c r="B14" s="29"/>
      <c r="C14" s="44"/>
      <c r="D14" s="30"/>
      <c r="E14" s="44"/>
      <c r="F14" s="44"/>
      <c r="G14" s="44"/>
      <c r="H14" s="44"/>
      <c r="I14" s="44"/>
      <c r="J14" s="19"/>
      <c r="K14" s="19"/>
      <c r="L14" s="19"/>
      <c r="M14" s="19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</row>
    <row r="15" spans="1:257" s="77" customFormat="1" ht="17.100000000000001" customHeight="1" x14ac:dyDescent="0.25">
      <c r="A15" s="46">
        <v>3198</v>
      </c>
      <c r="B15" s="46" t="s">
        <v>3</v>
      </c>
      <c r="C15" s="41">
        <v>48123</v>
      </c>
      <c r="D15" s="41">
        <v>19000</v>
      </c>
      <c r="E15" s="41">
        <f t="shared" ref="E15:E16" si="3">SUM(F15:I15)</f>
        <v>20000</v>
      </c>
      <c r="F15" s="41">
        <v>20000</v>
      </c>
      <c r="G15" s="41"/>
      <c r="H15" s="41"/>
      <c r="I15" s="41"/>
      <c r="J15" s="76"/>
      <c r="K15" s="76"/>
      <c r="L15" s="76"/>
      <c r="M15" s="76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</row>
    <row r="16" spans="1:257" ht="17.100000000000001" customHeight="1" x14ac:dyDescent="0.25">
      <c r="A16" s="3">
        <v>3117</v>
      </c>
      <c r="B16" s="22" t="s">
        <v>2</v>
      </c>
      <c r="C16" s="41">
        <v>128948</v>
      </c>
      <c r="D16" s="41">
        <v>125000</v>
      </c>
      <c r="E16" s="41">
        <f t="shared" si="3"/>
        <v>115000</v>
      </c>
      <c r="F16" s="41">
        <v>100000</v>
      </c>
      <c r="G16" s="41"/>
      <c r="H16" s="41">
        <v>15000</v>
      </c>
      <c r="I16" s="41"/>
      <c r="J16" s="9"/>
      <c r="K16" s="9"/>
      <c r="L16" s="9"/>
      <c r="M16" s="9"/>
    </row>
    <row r="17" spans="1:257" ht="17.100000000000001" customHeight="1" x14ac:dyDescent="0.25">
      <c r="A17" s="3">
        <v>3270</v>
      </c>
      <c r="B17" s="3" t="s">
        <v>4</v>
      </c>
      <c r="C17" s="41">
        <v>30933</v>
      </c>
      <c r="D17" s="11">
        <v>7000</v>
      </c>
      <c r="E17" s="41">
        <f>SUM(F17:I17)</f>
        <v>7000</v>
      </c>
      <c r="F17" s="41"/>
      <c r="G17" s="41"/>
      <c r="H17" s="41">
        <v>7000</v>
      </c>
      <c r="I17" s="41"/>
      <c r="J17" s="9"/>
      <c r="K17" s="9"/>
      <c r="L17" s="9"/>
      <c r="M17" s="9"/>
    </row>
    <row r="18" spans="1:257" ht="17.100000000000001" customHeight="1" x14ac:dyDescent="0.25">
      <c r="A18" s="3">
        <v>3920</v>
      </c>
      <c r="B18" s="3" t="s">
        <v>21</v>
      </c>
      <c r="C18" s="41">
        <v>62100</v>
      </c>
      <c r="D18" s="11">
        <v>75000</v>
      </c>
      <c r="E18" s="41">
        <f t="shared" ref="E18:E22" si="4">SUM(F18:I18)</f>
        <v>75000</v>
      </c>
      <c r="F18" s="41">
        <v>75000</v>
      </c>
      <c r="G18" s="41"/>
      <c r="H18" s="41"/>
      <c r="I18" s="41"/>
      <c r="J18" s="9"/>
      <c r="K18" s="9"/>
      <c r="L18" s="9"/>
      <c r="M18" s="9"/>
    </row>
    <row r="19" spans="1:257" ht="17.100000000000001" customHeight="1" x14ac:dyDescent="0.25">
      <c r="A19" s="3">
        <v>3970</v>
      </c>
      <c r="B19" s="3" t="s">
        <v>54</v>
      </c>
      <c r="C19" s="41">
        <v>369193</v>
      </c>
      <c r="D19" s="11">
        <v>422000</v>
      </c>
      <c r="E19" s="41">
        <f t="shared" si="4"/>
        <v>450000</v>
      </c>
      <c r="F19" s="41"/>
      <c r="G19" s="41">
        <v>350000</v>
      </c>
      <c r="H19" s="41">
        <v>100000</v>
      </c>
      <c r="I19" s="41"/>
      <c r="J19" s="9"/>
      <c r="K19" s="9"/>
      <c r="L19" s="9"/>
      <c r="M19" s="9"/>
    </row>
    <row r="20" spans="1:257" ht="17.100000000000001" customHeight="1" x14ac:dyDescent="0.25">
      <c r="A20" s="3">
        <v>3980</v>
      </c>
      <c r="B20" s="3" t="s">
        <v>7</v>
      </c>
      <c r="C20" s="41">
        <v>370750</v>
      </c>
      <c r="D20" s="11">
        <v>477000</v>
      </c>
      <c r="E20" s="41">
        <f t="shared" si="4"/>
        <v>460000</v>
      </c>
      <c r="F20" s="41"/>
      <c r="G20" s="41">
        <v>355000</v>
      </c>
      <c r="H20" s="41">
        <v>80000</v>
      </c>
      <c r="I20" s="41">
        <v>25000</v>
      </c>
      <c r="J20" s="9"/>
      <c r="K20" s="9"/>
      <c r="L20" s="9"/>
      <c r="M20" s="9"/>
    </row>
    <row r="21" spans="1:257" ht="17.100000000000001" customHeight="1" x14ac:dyDescent="0.25">
      <c r="A21" s="3">
        <v>3999</v>
      </c>
      <c r="B21" s="3" t="s">
        <v>103</v>
      </c>
      <c r="C21" s="42"/>
      <c r="D21" s="11">
        <v>9000</v>
      </c>
      <c r="E21" s="41">
        <f t="shared" si="4"/>
        <v>5000</v>
      </c>
      <c r="F21" s="41">
        <v>5000</v>
      </c>
      <c r="G21" s="41"/>
      <c r="H21" s="41"/>
      <c r="I21" s="41"/>
      <c r="J21" s="9"/>
      <c r="K21" s="9"/>
      <c r="L21" s="9"/>
      <c r="M21" s="9"/>
    </row>
    <row r="22" spans="1:257" ht="17.100000000000001" customHeight="1" x14ac:dyDescent="0.25">
      <c r="A22" s="3">
        <v>3990</v>
      </c>
      <c r="B22" s="3" t="s">
        <v>22</v>
      </c>
      <c r="C22" s="42">
        <v>126001</v>
      </c>
      <c r="D22" s="11">
        <v>184000</v>
      </c>
      <c r="E22" s="41">
        <f t="shared" si="4"/>
        <v>185000</v>
      </c>
      <c r="F22" s="41">
        <v>90000</v>
      </c>
      <c r="G22" s="41">
        <v>70000</v>
      </c>
      <c r="H22" s="41">
        <v>25000</v>
      </c>
      <c r="I22" s="41"/>
      <c r="J22" s="9"/>
      <c r="K22" s="9"/>
      <c r="L22" s="9"/>
      <c r="M22" s="9"/>
    </row>
    <row r="23" spans="1:257" s="21" customFormat="1" ht="17.100000000000001" customHeight="1" x14ac:dyDescent="0.25">
      <c r="A23" s="17"/>
      <c r="B23" s="28" t="s">
        <v>5</v>
      </c>
      <c r="C23" s="43">
        <f t="shared" ref="C23:I23" si="5">SUM(C15:C22)</f>
        <v>1136048</v>
      </c>
      <c r="D23" s="26">
        <f t="shared" si="5"/>
        <v>1318000</v>
      </c>
      <c r="E23" s="43">
        <f t="shared" si="5"/>
        <v>1317000</v>
      </c>
      <c r="F23" s="43">
        <f t="shared" si="5"/>
        <v>290000</v>
      </c>
      <c r="G23" s="43">
        <f t="shared" si="5"/>
        <v>775000</v>
      </c>
      <c r="H23" s="43">
        <f>SUM(H15:H22)</f>
        <v>227000</v>
      </c>
      <c r="I23" s="43">
        <f t="shared" si="5"/>
        <v>25000</v>
      </c>
      <c r="J23" s="19"/>
      <c r="K23" s="19"/>
      <c r="L23" s="19"/>
      <c r="M23" s="19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  <c r="IV23" s="20"/>
      <c r="IW23" s="20"/>
    </row>
    <row r="24" spans="1:257" s="21" customFormat="1" ht="17.100000000000001" customHeight="1" x14ac:dyDescent="0.25">
      <c r="A24" s="17"/>
      <c r="B24" s="31"/>
      <c r="C24" s="41"/>
      <c r="D24" s="11"/>
      <c r="E24" s="41"/>
      <c r="F24" s="41"/>
      <c r="G24" s="41"/>
      <c r="H24" s="41"/>
      <c r="I24" s="41"/>
      <c r="J24" s="19"/>
      <c r="K24" s="19"/>
      <c r="L24" s="19"/>
      <c r="M24" s="19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  <c r="IW24" s="20"/>
    </row>
    <row r="25" spans="1:257" ht="17.100000000000001" customHeight="1" x14ac:dyDescent="0.3">
      <c r="A25" s="2"/>
      <c r="B25" s="32" t="s">
        <v>24</v>
      </c>
      <c r="C25" s="45">
        <f t="shared" ref="C25:I25" si="6">+C7+C13+C23</f>
        <v>1552037</v>
      </c>
      <c r="D25" s="13">
        <f t="shared" si="6"/>
        <v>2149000</v>
      </c>
      <c r="E25" s="45">
        <f t="shared" si="6"/>
        <v>2112000</v>
      </c>
      <c r="F25" s="45">
        <f t="shared" si="6"/>
        <v>1085000</v>
      </c>
      <c r="G25" s="45">
        <f t="shared" si="6"/>
        <v>775000</v>
      </c>
      <c r="H25" s="45">
        <f t="shared" si="6"/>
        <v>227000</v>
      </c>
      <c r="I25" s="45">
        <f t="shared" si="6"/>
        <v>25000</v>
      </c>
      <c r="J25" s="10"/>
      <c r="K25" s="10"/>
      <c r="L25" s="10"/>
      <c r="M25" s="10"/>
    </row>
    <row r="26" spans="1:257" ht="17.100000000000001" customHeight="1" x14ac:dyDescent="0.25">
      <c r="A26" s="2"/>
      <c r="B26" s="8"/>
      <c r="C26" s="46"/>
      <c r="D26" s="3"/>
      <c r="E26" s="46"/>
      <c r="F26" s="46"/>
      <c r="G26" s="46"/>
      <c r="H26" s="46"/>
      <c r="I26" s="46"/>
      <c r="J26" s="9"/>
      <c r="K26" s="9"/>
      <c r="L26" s="9"/>
      <c r="M26" s="9"/>
    </row>
    <row r="27" spans="1:257" ht="17.100000000000001" customHeight="1" x14ac:dyDescent="0.25">
      <c r="A27" s="2"/>
      <c r="B27" s="2"/>
      <c r="C27" s="46"/>
      <c r="D27" s="3"/>
      <c r="E27" s="46"/>
      <c r="F27" s="46"/>
      <c r="G27" s="46"/>
      <c r="H27" s="46"/>
      <c r="I27" s="46"/>
      <c r="J27" s="9"/>
      <c r="K27" s="9"/>
      <c r="L27" s="9"/>
      <c r="M27" s="9"/>
    </row>
    <row r="28" spans="1:257" ht="17.25" customHeight="1" x14ac:dyDescent="0.3">
      <c r="A28" s="2"/>
      <c r="B28" s="35" t="s">
        <v>40</v>
      </c>
      <c r="C28" s="41"/>
      <c r="D28" s="11"/>
      <c r="E28" s="41"/>
      <c r="F28" s="41"/>
      <c r="G28" s="41"/>
      <c r="H28" s="41"/>
      <c r="I28" s="41"/>
      <c r="J28" s="9"/>
      <c r="K28" s="9"/>
      <c r="L28" s="9"/>
      <c r="M28" s="9"/>
    </row>
    <row r="29" spans="1:257" ht="17.25" customHeight="1" x14ac:dyDescent="0.3">
      <c r="A29" s="2"/>
      <c r="B29" s="35"/>
      <c r="C29" s="41"/>
      <c r="D29" s="11"/>
      <c r="E29" s="41"/>
      <c r="F29" s="41"/>
      <c r="G29" s="41"/>
      <c r="H29" s="41"/>
      <c r="I29" s="41"/>
      <c r="J29" s="9"/>
      <c r="K29" s="9"/>
      <c r="L29" s="9"/>
      <c r="M29" s="9"/>
    </row>
    <row r="30" spans="1:257" ht="17.100000000000001" customHeight="1" x14ac:dyDescent="0.25">
      <c r="A30" s="3">
        <v>6015</v>
      </c>
      <c r="B30" s="27" t="s">
        <v>104</v>
      </c>
      <c r="C30" s="42">
        <v>41365</v>
      </c>
      <c r="D30" s="16">
        <v>22000</v>
      </c>
      <c r="E30" s="42">
        <f t="shared" ref="E30:E31" si="7">SUM(F30:I30)</f>
        <v>22000</v>
      </c>
      <c r="F30" s="42">
        <v>22000</v>
      </c>
      <c r="G30" s="42"/>
      <c r="H30" s="42"/>
      <c r="I30" s="42"/>
      <c r="J30" s="9"/>
      <c r="K30" s="9"/>
      <c r="L30" s="9"/>
      <c r="M30" s="9"/>
    </row>
    <row r="31" spans="1:257" s="21" customFormat="1" ht="17.100000000000001" customHeight="1" x14ac:dyDescent="0.25">
      <c r="A31" s="23"/>
      <c r="B31" s="28" t="s">
        <v>9</v>
      </c>
      <c r="C31" s="43">
        <f>SUM(C30:C30)</f>
        <v>41365</v>
      </c>
      <c r="D31" s="26">
        <f>SUM(D30)</f>
        <v>22000</v>
      </c>
      <c r="E31" s="43">
        <f t="shared" si="7"/>
        <v>22000</v>
      </c>
      <c r="F31" s="43">
        <f>SUM(F30:F30)</f>
        <v>22000</v>
      </c>
      <c r="G31" s="43">
        <v>0</v>
      </c>
      <c r="H31" s="43">
        <f>SUM(H30:H30)</f>
        <v>0</v>
      </c>
      <c r="I31" s="43">
        <f>SUM(I30:I30)</f>
        <v>0</v>
      </c>
      <c r="J31" s="23"/>
      <c r="K31" s="23"/>
      <c r="L31" s="23"/>
      <c r="M31" s="23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  <c r="IT31" s="20"/>
      <c r="IU31" s="20"/>
      <c r="IV31" s="20"/>
      <c r="IW31" s="20"/>
    </row>
    <row r="32" spans="1:257" ht="17.100000000000001" customHeight="1" x14ac:dyDescent="0.25">
      <c r="A32" s="2"/>
      <c r="B32" s="8"/>
      <c r="C32" s="41"/>
      <c r="D32" s="11"/>
      <c r="E32" s="41"/>
      <c r="F32" s="41"/>
      <c r="G32" s="41"/>
      <c r="H32" s="41"/>
      <c r="I32" s="41"/>
      <c r="J32" s="9"/>
      <c r="K32" s="9"/>
      <c r="L32" s="9"/>
      <c r="M32" s="9"/>
    </row>
    <row r="33" spans="1:257" ht="17.100000000000001" customHeight="1" x14ac:dyDescent="0.25">
      <c r="A33" s="3">
        <v>4000</v>
      </c>
      <c r="B33" s="27" t="s">
        <v>84</v>
      </c>
      <c r="C33" s="42">
        <v>41365</v>
      </c>
      <c r="D33" s="16">
        <v>51000</v>
      </c>
      <c r="E33" s="42">
        <f t="shared" ref="E33:E34" si="8">SUM(F33:I33)</f>
        <v>55000</v>
      </c>
      <c r="F33" s="42">
        <v>50000</v>
      </c>
      <c r="G33" s="42"/>
      <c r="H33" s="42">
        <v>5000</v>
      </c>
      <c r="I33" s="42"/>
      <c r="J33" s="9"/>
      <c r="K33" s="9"/>
      <c r="L33" s="9"/>
      <c r="M33" s="9"/>
    </row>
    <row r="34" spans="1:257" s="21" customFormat="1" ht="17.100000000000001" customHeight="1" x14ac:dyDescent="0.25">
      <c r="A34" s="23"/>
      <c r="B34" s="28" t="s">
        <v>9</v>
      </c>
      <c r="C34" s="43">
        <f>SUM(C33:C33)</f>
        <v>41365</v>
      </c>
      <c r="D34" s="26">
        <f>SUM(D33)</f>
        <v>51000</v>
      </c>
      <c r="E34" s="43">
        <f t="shared" si="8"/>
        <v>55000</v>
      </c>
      <c r="F34" s="43">
        <f>SUM(F33:F33)</f>
        <v>50000</v>
      </c>
      <c r="G34" s="43">
        <v>0</v>
      </c>
      <c r="H34" s="43">
        <f>SUM(H33:H33)</f>
        <v>5000</v>
      </c>
      <c r="I34" s="43">
        <f>SUM(I33:I33)</f>
        <v>0</v>
      </c>
      <c r="J34" s="23"/>
      <c r="K34" s="23"/>
      <c r="L34" s="23"/>
      <c r="M34" s="23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  <c r="IU34" s="20"/>
      <c r="IV34" s="20"/>
      <c r="IW34" s="20"/>
    </row>
    <row r="35" spans="1:257" s="21" customFormat="1" ht="17.100000000000001" customHeight="1" x14ac:dyDescent="0.25">
      <c r="A35" s="23"/>
      <c r="B35" s="17"/>
      <c r="C35" s="47"/>
      <c r="D35" s="18"/>
      <c r="E35" s="47"/>
      <c r="F35" s="47"/>
      <c r="G35" s="47"/>
      <c r="H35" s="47"/>
      <c r="I35" s="47"/>
      <c r="J35" s="23"/>
      <c r="K35" s="23"/>
      <c r="L35" s="23"/>
      <c r="M35" s="23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  <c r="IV35" s="20"/>
      <c r="IW35" s="20"/>
    </row>
    <row r="36" spans="1:257" ht="17.100000000000001" customHeight="1" x14ac:dyDescent="0.25">
      <c r="A36" s="3">
        <v>6500</v>
      </c>
      <c r="B36" s="3" t="s">
        <v>26</v>
      </c>
      <c r="C36" s="41">
        <v>189105</v>
      </c>
      <c r="D36" s="11">
        <v>187000</v>
      </c>
      <c r="E36" s="41">
        <f t="shared" ref="E36:E63" si="9">SUM(F36:I36)</f>
        <v>200000</v>
      </c>
      <c r="F36" s="41"/>
      <c r="G36" s="41">
        <v>170000</v>
      </c>
      <c r="H36" s="41">
        <v>20000</v>
      </c>
      <c r="I36" s="41">
        <v>10000</v>
      </c>
      <c r="J36" s="2"/>
      <c r="K36" s="2"/>
      <c r="L36" s="2"/>
      <c r="M36" s="2"/>
    </row>
    <row r="37" spans="1:257" ht="17.100000000000001" customHeight="1" x14ac:dyDescent="0.25">
      <c r="A37" s="3">
        <v>6530</v>
      </c>
      <c r="B37" s="3" t="s">
        <v>85</v>
      </c>
      <c r="C37" s="41">
        <v>11588</v>
      </c>
      <c r="D37" s="11">
        <v>3000</v>
      </c>
      <c r="E37" s="41">
        <f>SUM(F37:I37)</f>
        <v>5000</v>
      </c>
      <c r="F37" s="41"/>
      <c r="G37" s="41">
        <v>5000</v>
      </c>
      <c r="H37" s="41"/>
      <c r="I37" s="41"/>
      <c r="J37" s="9"/>
      <c r="K37" s="9"/>
      <c r="L37" s="9"/>
      <c r="M37" s="9"/>
    </row>
    <row r="38" spans="1:257" ht="17.100000000000001" customHeight="1" x14ac:dyDescent="0.25">
      <c r="A38" s="3">
        <v>6551</v>
      </c>
      <c r="B38" s="27" t="s">
        <v>12</v>
      </c>
      <c r="C38" s="42">
        <v>31876</v>
      </c>
      <c r="D38" s="16">
        <v>18000</v>
      </c>
      <c r="E38" s="42">
        <f t="shared" si="9"/>
        <v>25000</v>
      </c>
      <c r="F38" s="42"/>
      <c r="G38" s="42"/>
      <c r="H38" s="42">
        <v>15000</v>
      </c>
      <c r="I38" s="42">
        <v>10000</v>
      </c>
      <c r="J38" s="9"/>
      <c r="K38" s="9"/>
      <c r="L38" s="9"/>
      <c r="M38" s="9"/>
    </row>
    <row r="39" spans="1:257" ht="17.100000000000001" customHeight="1" x14ac:dyDescent="0.25">
      <c r="A39" s="3">
        <v>6590</v>
      </c>
      <c r="B39" s="73" t="s">
        <v>86</v>
      </c>
      <c r="C39" s="74"/>
      <c r="D39" s="75">
        <v>10000</v>
      </c>
      <c r="E39" s="42">
        <f t="shared" si="9"/>
        <v>155000</v>
      </c>
      <c r="F39" s="74">
        <v>5000</v>
      </c>
      <c r="G39" s="74">
        <v>150000</v>
      </c>
      <c r="H39" s="74"/>
      <c r="I39" s="74"/>
      <c r="J39" s="9"/>
      <c r="K39" s="9"/>
      <c r="L39" s="9"/>
      <c r="M39" s="9"/>
    </row>
    <row r="40" spans="1:257" s="21" customFormat="1" ht="17.100000000000001" customHeight="1" x14ac:dyDescent="0.25">
      <c r="A40" s="17"/>
      <c r="B40" s="28" t="s">
        <v>41</v>
      </c>
      <c r="C40" s="43">
        <f>SUM(C36:C38)</f>
        <v>232569</v>
      </c>
      <c r="D40" s="26">
        <f>SUM(D36:D39)</f>
        <v>218000</v>
      </c>
      <c r="E40" s="43">
        <f>SUM(E36:E39)</f>
        <v>385000</v>
      </c>
      <c r="F40" s="43">
        <f t="shared" ref="F40:I40" si="10">SUM(F36:F39)</f>
        <v>5000</v>
      </c>
      <c r="G40" s="43">
        <f t="shared" si="10"/>
        <v>325000</v>
      </c>
      <c r="H40" s="43">
        <f t="shared" si="10"/>
        <v>35000</v>
      </c>
      <c r="I40" s="43">
        <f t="shared" si="10"/>
        <v>20000</v>
      </c>
      <c r="J40" s="19"/>
      <c r="K40" s="19"/>
      <c r="L40" s="19"/>
      <c r="M40" s="19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  <c r="II40" s="20"/>
      <c r="IJ40" s="20"/>
      <c r="IK40" s="20"/>
      <c r="IL40" s="20"/>
      <c r="IM40" s="20"/>
      <c r="IN40" s="20"/>
      <c r="IO40" s="20"/>
      <c r="IP40" s="20"/>
      <c r="IQ40" s="20"/>
      <c r="IR40" s="20"/>
      <c r="IS40" s="20"/>
      <c r="IT40" s="20"/>
      <c r="IU40" s="20"/>
      <c r="IV40" s="20"/>
      <c r="IW40" s="20"/>
    </row>
    <row r="41" spans="1:257" s="21" customFormat="1" ht="17.100000000000001" customHeight="1" x14ac:dyDescent="0.25">
      <c r="A41" s="17"/>
      <c r="B41" s="17"/>
      <c r="C41" s="47"/>
      <c r="D41" s="18"/>
      <c r="E41" s="47"/>
      <c r="F41" s="47"/>
      <c r="G41" s="47"/>
      <c r="H41" s="47"/>
      <c r="I41" s="47"/>
      <c r="J41" s="19"/>
      <c r="K41" s="19"/>
      <c r="L41" s="19"/>
      <c r="M41" s="19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  <c r="IK41" s="20"/>
      <c r="IL41" s="20"/>
      <c r="IM41" s="20"/>
      <c r="IN41" s="20"/>
      <c r="IO41" s="20"/>
      <c r="IP41" s="20"/>
      <c r="IQ41" s="20"/>
      <c r="IR41" s="20"/>
      <c r="IS41" s="20"/>
      <c r="IT41" s="20"/>
      <c r="IU41" s="20"/>
      <c r="IV41" s="20"/>
      <c r="IW41" s="20"/>
    </row>
    <row r="42" spans="1:257" ht="17.100000000000001" customHeight="1" x14ac:dyDescent="0.25">
      <c r="A42" s="3">
        <v>6630</v>
      </c>
      <c r="B42" s="3" t="s">
        <v>13</v>
      </c>
      <c r="C42" s="41">
        <v>1359404</v>
      </c>
      <c r="D42" s="11">
        <v>14000</v>
      </c>
      <c r="E42" s="41">
        <f t="shared" si="9"/>
        <v>20000</v>
      </c>
      <c r="F42" s="41"/>
      <c r="G42" s="41">
        <v>20000</v>
      </c>
      <c r="H42" s="41"/>
      <c r="I42" s="41"/>
      <c r="J42" s="9"/>
      <c r="K42" s="9"/>
      <c r="L42" s="9"/>
      <c r="M42" s="9"/>
    </row>
    <row r="43" spans="1:257" ht="17.100000000000001" customHeight="1" x14ac:dyDescent="0.25">
      <c r="A43" s="3">
        <v>6600</v>
      </c>
      <c r="B43" s="27" t="s">
        <v>87</v>
      </c>
      <c r="C43" s="42"/>
      <c r="D43" s="11">
        <v>0</v>
      </c>
      <c r="E43" s="41">
        <f t="shared" si="9"/>
        <v>5000</v>
      </c>
      <c r="F43" s="42">
        <v>5000</v>
      </c>
      <c r="G43" s="42"/>
      <c r="H43" s="42"/>
      <c r="I43" s="42"/>
      <c r="J43" s="9"/>
      <c r="K43" s="9"/>
      <c r="L43" s="9"/>
      <c r="M43" s="9"/>
    </row>
    <row r="44" spans="1:257" ht="17.100000000000001" customHeight="1" x14ac:dyDescent="0.25">
      <c r="A44" s="3">
        <v>6631</v>
      </c>
      <c r="B44" s="27" t="s">
        <v>88</v>
      </c>
      <c r="C44" s="42"/>
      <c r="D44" s="11">
        <v>0</v>
      </c>
      <c r="E44" s="41">
        <f t="shared" si="9"/>
        <v>15000</v>
      </c>
      <c r="F44" s="42"/>
      <c r="G44" s="42"/>
      <c r="H44" s="42">
        <v>15000</v>
      </c>
      <c r="I44" s="42"/>
      <c r="J44" s="9"/>
      <c r="K44" s="9"/>
      <c r="L44" s="9"/>
      <c r="M44" s="9"/>
    </row>
    <row r="45" spans="1:257" s="21" customFormat="1" ht="17.100000000000001" customHeight="1" x14ac:dyDescent="0.25">
      <c r="A45" s="17"/>
      <c r="B45" s="28" t="s">
        <v>42</v>
      </c>
      <c r="C45" s="43">
        <f t="shared" ref="C45:I45" si="11">SUM(C42:C44)</f>
        <v>1359404</v>
      </c>
      <c r="D45" s="26">
        <f t="shared" si="11"/>
        <v>14000</v>
      </c>
      <c r="E45" s="43">
        <f t="shared" si="11"/>
        <v>40000</v>
      </c>
      <c r="F45" s="43">
        <f t="shared" si="11"/>
        <v>5000</v>
      </c>
      <c r="G45" s="43">
        <f t="shared" si="11"/>
        <v>20000</v>
      </c>
      <c r="H45" s="43">
        <f t="shared" si="11"/>
        <v>15000</v>
      </c>
      <c r="I45" s="43">
        <f t="shared" si="11"/>
        <v>0</v>
      </c>
      <c r="J45" s="23"/>
      <c r="K45" s="23"/>
      <c r="L45" s="23"/>
      <c r="M45" s="23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0"/>
      <c r="IL45" s="20"/>
      <c r="IM45" s="20"/>
      <c r="IN45" s="20"/>
      <c r="IO45" s="20"/>
      <c r="IP45" s="20"/>
      <c r="IQ45" s="20"/>
      <c r="IR45" s="20"/>
      <c r="IS45" s="20"/>
      <c r="IT45" s="20"/>
      <c r="IU45" s="20"/>
      <c r="IV45" s="20"/>
      <c r="IW45" s="20"/>
    </row>
    <row r="46" spans="1:257" s="21" customFormat="1" ht="17.100000000000001" customHeight="1" x14ac:dyDescent="0.25">
      <c r="A46" s="17"/>
      <c r="B46" s="17"/>
      <c r="C46" s="47"/>
      <c r="D46" s="18"/>
      <c r="E46" s="47"/>
      <c r="F46" s="47"/>
      <c r="G46" s="47"/>
      <c r="H46" s="47"/>
      <c r="I46" s="47"/>
      <c r="J46" s="23"/>
      <c r="K46" s="23"/>
      <c r="L46" s="23"/>
      <c r="M46" s="23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  <c r="IV46" s="20"/>
      <c r="IW46" s="20"/>
    </row>
    <row r="47" spans="1:257" ht="17.100000000000001" customHeight="1" x14ac:dyDescent="0.25">
      <c r="A47" s="3">
        <v>6705</v>
      </c>
      <c r="B47" s="27" t="s">
        <v>27</v>
      </c>
      <c r="C47" s="42">
        <v>60502</v>
      </c>
      <c r="D47" s="16">
        <v>78000</v>
      </c>
      <c r="E47" s="42">
        <f t="shared" si="9"/>
        <v>80000</v>
      </c>
      <c r="F47" s="42">
        <v>80000</v>
      </c>
      <c r="G47" s="42"/>
      <c r="H47" s="42"/>
      <c r="I47" s="42"/>
      <c r="J47" s="2"/>
      <c r="K47" s="2"/>
      <c r="L47" s="2"/>
      <c r="M47" s="2"/>
    </row>
    <row r="48" spans="1:257" s="21" customFormat="1" ht="17.100000000000001" customHeight="1" x14ac:dyDescent="0.25">
      <c r="A48" s="17"/>
      <c r="B48" s="28" t="s">
        <v>43</v>
      </c>
      <c r="C48" s="43">
        <f t="shared" ref="C48:I48" si="12">SUM(C47)</f>
        <v>60502</v>
      </c>
      <c r="D48" s="26">
        <f t="shared" ref="D48" si="13">SUM(D47)</f>
        <v>78000</v>
      </c>
      <c r="E48" s="43">
        <f t="shared" si="12"/>
        <v>80000</v>
      </c>
      <c r="F48" s="43">
        <f t="shared" si="12"/>
        <v>80000</v>
      </c>
      <c r="G48" s="43">
        <v>0</v>
      </c>
      <c r="H48" s="43">
        <f t="shared" si="12"/>
        <v>0</v>
      </c>
      <c r="I48" s="43">
        <f t="shared" si="12"/>
        <v>0</v>
      </c>
      <c r="J48" s="23"/>
      <c r="K48" s="23"/>
      <c r="L48" s="23"/>
      <c r="M48" s="23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  <c r="IL48" s="20"/>
      <c r="IM48" s="20"/>
      <c r="IN48" s="20"/>
      <c r="IO48" s="20"/>
      <c r="IP48" s="20"/>
      <c r="IQ48" s="20"/>
      <c r="IR48" s="20"/>
      <c r="IS48" s="20"/>
      <c r="IT48" s="20"/>
      <c r="IU48" s="20"/>
      <c r="IV48" s="20"/>
      <c r="IW48" s="20"/>
    </row>
    <row r="49" spans="1:257" s="21" customFormat="1" ht="17.100000000000001" customHeight="1" x14ac:dyDescent="0.25">
      <c r="A49" s="17"/>
      <c r="B49" s="17"/>
      <c r="C49" s="47"/>
      <c r="D49" s="18"/>
      <c r="E49" s="47"/>
      <c r="F49" s="47"/>
      <c r="G49" s="47"/>
      <c r="H49" s="47"/>
      <c r="I49" s="47"/>
      <c r="J49" s="23"/>
      <c r="K49" s="23"/>
      <c r="L49" s="23"/>
      <c r="M49" s="23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  <c r="IT49" s="20"/>
      <c r="IU49" s="20"/>
      <c r="IV49" s="20"/>
      <c r="IW49" s="20"/>
    </row>
    <row r="50" spans="1:257" ht="17.100000000000001" customHeight="1" x14ac:dyDescent="0.25">
      <c r="A50" s="54" t="s">
        <v>91</v>
      </c>
      <c r="B50" s="3" t="s">
        <v>23</v>
      </c>
      <c r="C50" s="41">
        <v>38575</v>
      </c>
      <c r="D50" s="11">
        <v>12000</v>
      </c>
      <c r="E50" s="41">
        <f t="shared" si="9"/>
        <v>15000</v>
      </c>
      <c r="F50" s="41">
        <v>15000</v>
      </c>
      <c r="G50" s="41"/>
      <c r="H50" s="41"/>
      <c r="I50" s="41"/>
      <c r="J50" s="9"/>
      <c r="K50" s="9"/>
      <c r="L50" s="9"/>
      <c r="M50" s="9"/>
    </row>
    <row r="51" spans="1:257" ht="17.100000000000001" customHeight="1" x14ac:dyDescent="0.25">
      <c r="A51" s="3">
        <v>6810</v>
      </c>
      <c r="B51" s="3" t="s">
        <v>28</v>
      </c>
      <c r="C51" s="41">
        <v>9262</v>
      </c>
      <c r="D51" s="11">
        <v>24000</v>
      </c>
      <c r="E51" s="41">
        <f t="shared" si="9"/>
        <v>15000</v>
      </c>
      <c r="F51" s="41">
        <v>15000</v>
      </c>
      <c r="G51" s="41"/>
      <c r="H51" s="41"/>
      <c r="I51" s="41"/>
      <c r="J51" s="9"/>
      <c r="K51" s="9"/>
      <c r="L51" s="9"/>
      <c r="M51" s="9"/>
    </row>
    <row r="52" spans="1:257" ht="17.100000000000001" customHeight="1" x14ac:dyDescent="0.25">
      <c r="A52" s="3">
        <v>6910</v>
      </c>
      <c r="B52" s="27" t="s">
        <v>92</v>
      </c>
      <c r="C52" s="42"/>
      <c r="D52" s="16">
        <v>3000</v>
      </c>
      <c r="E52" s="41">
        <f t="shared" si="9"/>
        <v>5000</v>
      </c>
      <c r="F52" s="42">
        <v>5000</v>
      </c>
      <c r="G52" s="42"/>
      <c r="H52" s="42"/>
      <c r="I52" s="42"/>
      <c r="J52" s="9"/>
      <c r="K52" s="9"/>
      <c r="L52" s="9"/>
      <c r="M52" s="9"/>
    </row>
    <row r="53" spans="1:257" ht="17.100000000000001" customHeight="1" x14ac:dyDescent="0.25">
      <c r="A53" s="3">
        <v>6990</v>
      </c>
      <c r="B53" s="27" t="s">
        <v>23</v>
      </c>
      <c r="C53" s="42"/>
      <c r="D53" s="16">
        <v>3000</v>
      </c>
      <c r="E53" s="41">
        <f t="shared" si="9"/>
        <v>5000</v>
      </c>
      <c r="F53" s="42">
        <v>5000</v>
      </c>
      <c r="G53" s="42"/>
      <c r="H53" s="42"/>
      <c r="I53" s="42"/>
      <c r="J53" s="9"/>
      <c r="K53" s="9"/>
      <c r="L53" s="9"/>
      <c r="M53" s="9"/>
    </row>
    <row r="54" spans="1:257" ht="17.100000000000001" customHeight="1" x14ac:dyDescent="0.25">
      <c r="A54" s="3">
        <v>6800</v>
      </c>
      <c r="B54" s="27" t="s">
        <v>89</v>
      </c>
      <c r="C54" s="42">
        <v>591</v>
      </c>
      <c r="D54" s="16">
        <v>1000</v>
      </c>
      <c r="E54" s="42">
        <f t="shared" si="9"/>
        <v>2000</v>
      </c>
      <c r="F54" s="42">
        <v>2000</v>
      </c>
      <c r="G54" s="42"/>
      <c r="H54" s="42"/>
      <c r="I54" s="42"/>
      <c r="J54" s="9"/>
      <c r="K54" s="9"/>
      <c r="L54" s="9"/>
      <c r="M54" s="9"/>
    </row>
    <row r="55" spans="1:257" s="21" customFormat="1" ht="17.100000000000001" customHeight="1" x14ac:dyDescent="0.25">
      <c r="A55" s="17"/>
      <c r="B55" s="28" t="s">
        <v>44</v>
      </c>
      <c r="C55" s="43">
        <f t="shared" ref="C55:I55" si="14">SUM(C50:C54)</f>
        <v>48428</v>
      </c>
      <c r="D55" s="26">
        <f t="shared" si="14"/>
        <v>43000</v>
      </c>
      <c r="E55" s="43">
        <f t="shared" si="14"/>
        <v>42000</v>
      </c>
      <c r="F55" s="43">
        <f t="shared" si="14"/>
        <v>42000</v>
      </c>
      <c r="G55" s="43">
        <v>0</v>
      </c>
      <c r="H55" s="43">
        <f t="shared" si="14"/>
        <v>0</v>
      </c>
      <c r="I55" s="43">
        <f t="shared" si="14"/>
        <v>0</v>
      </c>
      <c r="J55" s="19"/>
      <c r="K55" s="19"/>
      <c r="L55" s="19"/>
      <c r="M55" s="19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  <c r="IV55" s="20"/>
      <c r="IW55" s="20"/>
    </row>
    <row r="56" spans="1:257" s="21" customFormat="1" ht="17.100000000000001" customHeight="1" x14ac:dyDescent="0.25">
      <c r="A56" s="17"/>
      <c r="B56" s="17"/>
      <c r="C56" s="47"/>
      <c r="D56" s="18"/>
      <c r="E56" s="47"/>
      <c r="F56" s="47"/>
      <c r="G56" s="47"/>
      <c r="H56" s="47"/>
      <c r="I56" s="47"/>
      <c r="J56" s="19"/>
      <c r="K56" s="19"/>
      <c r="L56" s="19"/>
      <c r="M56" s="19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  <c r="IS56" s="20"/>
      <c r="IT56" s="20"/>
      <c r="IU56" s="20"/>
      <c r="IV56" s="20"/>
      <c r="IW56" s="20"/>
    </row>
    <row r="57" spans="1:257" ht="17.100000000000001" customHeight="1" x14ac:dyDescent="0.25">
      <c r="A57" s="3">
        <v>4010</v>
      </c>
      <c r="B57" s="3" t="s">
        <v>30</v>
      </c>
      <c r="C57" s="41">
        <v>25480</v>
      </c>
      <c r="D57" s="11">
        <v>29000</v>
      </c>
      <c r="E57" s="41">
        <f t="shared" si="9"/>
        <v>25000</v>
      </c>
      <c r="F57" s="41"/>
      <c r="G57" s="41"/>
      <c r="H57" s="41">
        <v>25000</v>
      </c>
      <c r="I57" s="41"/>
      <c r="J57" s="9"/>
      <c r="K57" s="9"/>
      <c r="L57" s="9"/>
      <c r="M57" s="9"/>
    </row>
    <row r="58" spans="1:257" ht="17.100000000000001" customHeight="1" x14ac:dyDescent="0.25">
      <c r="A58" s="3">
        <v>5100</v>
      </c>
      <c r="B58" s="3" t="s">
        <v>66</v>
      </c>
      <c r="C58" s="41"/>
      <c r="D58" s="11">
        <v>3000</v>
      </c>
      <c r="E58" s="41">
        <f t="shared" si="9"/>
        <v>20000</v>
      </c>
      <c r="F58" s="41"/>
      <c r="G58" s="41">
        <v>20000</v>
      </c>
      <c r="H58" s="41"/>
      <c r="I58" s="41"/>
      <c r="J58" s="9"/>
      <c r="K58" s="9"/>
      <c r="L58" s="9"/>
      <c r="M58" s="9"/>
    </row>
    <row r="59" spans="1:257" ht="17.100000000000001" customHeight="1" x14ac:dyDescent="0.25">
      <c r="A59" s="3">
        <v>6300</v>
      </c>
      <c r="B59" s="3" t="s">
        <v>11</v>
      </c>
      <c r="C59" s="41">
        <v>37020</v>
      </c>
      <c r="D59" s="11">
        <v>43000</v>
      </c>
      <c r="E59" s="41">
        <f t="shared" si="9"/>
        <v>40000</v>
      </c>
      <c r="F59" s="41"/>
      <c r="G59" s="41">
        <v>40000</v>
      </c>
      <c r="H59" s="41"/>
      <c r="I59" s="41"/>
      <c r="J59" s="9"/>
      <c r="K59" s="9"/>
      <c r="L59" s="9"/>
      <c r="M59" s="9"/>
    </row>
    <row r="60" spans="1:257" ht="17.100000000000001" customHeight="1" x14ac:dyDescent="0.25">
      <c r="A60" s="3">
        <v>6310</v>
      </c>
      <c r="B60" s="3" t="s">
        <v>105</v>
      </c>
      <c r="C60" s="41">
        <v>30880</v>
      </c>
      <c r="D60" s="11">
        <v>16000</v>
      </c>
      <c r="E60" s="41">
        <f t="shared" si="9"/>
        <v>20000</v>
      </c>
      <c r="F60" s="41"/>
      <c r="G60" s="41">
        <v>20000</v>
      </c>
      <c r="H60" s="41"/>
      <c r="I60" s="41"/>
      <c r="J60" s="9"/>
      <c r="K60" s="9"/>
      <c r="L60" s="9"/>
      <c r="M60" s="9"/>
    </row>
    <row r="61" spans="1:257" ht="17.100000000000001" customHeight="1" x14ac:dyDescent="0.25">
      <c r="A61" s="54">
        <v>6735</v>
      </c>
      <c r="B61" s="3" t="s">
        <v>70</v>
      </c>
      <c r="C61" s="41"/>
      <c r="D61" s="11">
        <v>17000</v>
      </c>
      <c r="E61" s="41">
        <f t="shared" si="9"/>
        <v>20000</v>
      </c>
      <c r="F61" s="41"/>
      <c r="G61" s="41">
        <v>20000</v>
      </c>
      <c r="H61" s="41"/>
      <c r="I61" s="41"/>
      <c r="J61" s="9"/>
      <c r="K61" s="9"/>
      <c r="L61" s="9"/>
      <c r="M61" s="9"/>
    </row>
    <row r="62" spans="1:257" ht="17.100000000000001" customHeight="1" x14ac:dyDescent="0.25">
      <c r="A62" s="3">
        <v>6740</v>
      </c>
      <c r="B62" s="3" t="s">
        <v>14</v>
      </c>
      <c r="C62" s="41">
        <v>54273</v>
      </c>
      <c r="D62" s="41">
        <v>72000</v>
      </c>
      <c r="E62" s="41">
        <f t="shared" si="9"/>
        <v>80000</v>
      </c>
      <c r="F62" s="41"/>
      <c r="G62" s="41">
        <v>80000</v>
      </c>
      <c r="H62" s="41"/>
      <c r="I62" s="41"/>
      <c r="J62" s="9"/>
      <c r="K62" s="9"/>
      <c r="L62" s="9"/>
      <c r="M62" s="9"/>
    </row>
    <row r="63" spans="1:257" ht="17.100000000000001" customHeight="1" x14ac:dyDescent="0.25">
      <c r="A63" s="3">
        <v>6991</v>
      </c>
      <c r="B63" s="3" t="s">
        <v>106</v>
      </c>
      <c r="C63" s="41"/>
      <c r="D63" s="41">
        <v>71000</v>
      </c>
      <c r="E63" s="41">
        <f t="shared" si="9"/>
        <v>80000</v>
      </c>
      <c r="F63" s="41"/>
      <c r="G63" s="41">
        <v>80000</v>
      </c>
      <c r="H63" s="41"/>
      <c r="I63" s="41"/>
      <c r="J63" s="9"/>
      <c r="K63" s="9"/>
      <c r="L63" s="9"/>
      <c r="M63" s="9"/>
    </row>
    <row r="64" spans="1:257" ht="17.100000000000001" customHeight="1" x14ac:dyDescent="0.25">
      <c r="A64" s="3">
        <v>6998</v>
      </c>
      <c r="B64" s="3" t="s">
        <v>34</v>
      </c>
      <c r="C64" s="41">
        <v>119822</v>
      </c>
      <c r="D64" s="11">
        <v>17000</v>
      </c>
      <c r="E64" s="41">
        <f>SUM(F64:I64)</f>
        <v>25000</v>
      </c>
      <c r="F64" s="41">
        <v>10000</v>
      </c>
      <c r="G64" s="41"/>
      <c r="H64" s="41">
        <v>15000</v>
      </c>
      <c r="I64" s="41"/>
      <c r="J64" s="9"/>
      <c r="K64" s="9"/>
      <c r="L64" s="9"/>
      <c r="M64" s="9"/>
    </row>
    <row r="65" spans="1:257" ht="17.100000000000001" customHeight="1" x14ac:dyDescent="0.25">
      <c r="A65" s="3">
        <v>6996</v>
      </c>
      <c r="B65" s="3" t="s">
        <v>56</v>
      </c>
      <c r="C65" s="41"/>
      <c r="D65" s="11">
        <v>133000</v>
      </c>
      <c r="E65" s="41"/>
      <c r="F65" s="41"/>
      <c r="G65" s="41"/>
      <c r="H65" s="41"/>
      <c r="I65" s="41"/>
      <c r="J65" s="9"/>
      <c r="K65" s="9"/>
      <c r="L65" s="9"/>
      <c r="M65" s="9"/>
    </row>
    <row r="66" spans="1:257" ht="17.100000000000001" customHeight="1" x14ac:dyDescent="0.25">
      <c r="A66" s="3">
        <v>6999</v>
      </c>
      <c r="B66" s="3" t="s">
        <v>35</v>
      </c>
      <c r="C66" s="41">
        <v>154398</v>
      </c>
      <c r="D66" s="11">
        <v>529000</v>
      </c>
      <c r="E66" s="41">
        <f>SUM(F66:I66)</f>
        <v>680000</v>
      </c>
      <c r="F66" s="41"/>
      <c r="G66" s="41">
        <f>100000+400000</f>
        <v>500000</v>
      </c>
      <c r="H66" s="41">
        <v>150000</v>
      </c>
      <c r="I66" s="41">
        <v>30000</v>
      </c>
      <c r="J66" s="9"/>
      <c r="K66" s="9"/>
      <c r="L66" s="9"/>
      <c r="M66" s="9"/>
    </row>
    <row r="67" spans="1:257" ht="17.100000000000001" customHeight="1" x14ac:dyDescent="0.25">
      <c r="A67" s="3">
        <v>7410</v>
      </c>
      <c r="B67" s="3" t="s">
        <v>6</v>
      </c>
      <c r="C67" s="41">
        <v>4000</v>
      </c>
      <c r="D67" s="11">
        <v>11000</v>
      </c>
      <c r="E67" s="41">
        <f t="shared" ref="E67:E76" si="15">SUM(F67:I67)</f>
        <v>10000</v>
      </c>
      <c r="F67" s="41"/>
      <c r="G67" s="41">
        <v>5000</v>
      </c>
      <c r="H67" s="41">
        <v>5000</v>
      </c>
      <c r="I67" s="41"/>
      <c r="J67" s="9"/>
      <c r="K67" s="9"/>
      <c r="L67" s="9"/>
      <c r="M67" s="9"/>
    </row>
    <row r="68" spans="1:257" ht="17.100000000000001" customHeight="1" x14ac:dyDescent="0.25">
      <c r="A68" s="3">
        <v>7430</v>
      </c>
      <c r="B68" s="27" t="s">
        <v>8</v>
      </c>
      <c r="C68" s="42">
        <v>197719</v>
      </c>
      <c r="D68" s="16">
        <v>87000</v>
      </c>
      <c r="E68" s="42">
        <f t="shared" si="15"/>
        <v>100000</v>
      </c>
      <c r="F68" s="42"/>
      <c r="G68" s="42">
        <v>100000</v>
      </c>
      <c r="H68" s="42"/>
      <c r="I68" s="42"/>
      <c r="J68" s="9"/>
      <c r="K68" s="9"/>
      <c r="L68" s="9"/>
      <c r="M68" s="9"/>
    </row>
    <row r="69" spans="1:257" s="21" customFormat="1" ht="17.100000000000001" customHeight="1" x14ac:dyDescent="0.25">
      <c r="A69" s="17"/>
      <c r="B69" s="28" t="s">
        <v>45</v>
      </c>
      <c r="C69" s="43">
        <f t="shared" ref="C69:I69" si="16">SUM(C57:C68)</f>
        <v>623592</v>
      </c>
      <c r="D69" s="26">
        <f t="shared" si="16"/>
        <v>1028000</v>
      </c>
      <c r="E69" s="43">
        <f t="shared" si="16"/>
        <v>1100000</v>
      </c>
      <c r="F69" s="43">
        <f t="shared" si="16"/>
        <v>10000</v>
      </c>
      <c r="G69" s="43">
        <f t="shared" si="16"/>
        <v>865000</v>
      </c>
      <c r="H69" s="43">
        <f>SUM(H57:H68)</f>
        <v>195000</v>
      </c>
      <c r="I69" s="43">
        <f t="shared" si="16"/>
        <v>30000</v>
      </c>
      <c r="J69" s="19"/>
      <c r="K69" s="19"/>
      <c r="L69" s="19"/>
      <c r="M69" s="19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  <c r="II69" s="20"/>
      <c r="IJ69" s="20"/>
      <c r="IK69" s="20"/>
      <c r="IL69" s="20"/>
      <c r="IM69" s="20"/>
      <c r="IN69" s="20"/>
      <c r="IO69" s="20"/>
      <c r="IP69" s="20"/>
      <c r="IQ69" s="20"/>
      <c r="IR69" s="20"/>
      <c r="IS69" s="20"/>
      <c r="IT69" s="20"/>
      <c r="IU69" s="20"/>
      <c r="IV69" s="20"/>
      <c r="IW69" s="20"/>
    </row>
    <row r="70" spans="1:257" s="21" customFormat="1" ht="17.100000000000001" customHeight="1" x14ac:dyDescent="0.25">
      <c r="A70" s="17"/>
      <c r="B70" s="17"/>
      <c r="C70" s="47"/>
      <c r="D70" s="18"/>
      <c r="E70" s="47"/>
      <c r="F70" s="47"/>
      <c r="G70" s="47"/>
      <c r="H70" s="47"/>
      <c r="I70" s="47"/>
      <c r="J70" s="19"/>
      <c r="K70" s="19"/>
      <c r="L70" s="19"/>
      <c r="M70" s="19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  <c r="IK70" s="20"/>
      <c r="IL70" s="20"/>
      <c r="IM70" s="20"/>
      <c r="IN70" s="20"/>
      <c r="IO70" s="20"/>
      <c r="IP70" s="20"/>
      <c r="IQ70" s="20"/>
      <c r="IR70" s="20"/>
      <c r="IS70" s="20"/>
      <c r="IT70" s="20"/>
      <c r="IU70" s="20"/>
      <c r="IV70" s="20"/>
      <c r="IW70" s="20"/>
    </row>
    <row r="71" spans="1:257" ht="17.100000000000001" customHeight="1" x14ac:dyDescent="0.25">
      <c r="A71" s="3">
        <v>7500</v>
      </c>
      <c r="B71" s="27" t="s">
        <v>36</v>
      </c>
      <c r="C71" s="42">
        <v>9936</v>
      </c>
      <c r="D71" s="16">
        <v>7000</v>
      </c>
      <c r="E71" s="42">
        <f t="shared" si="15"/>
        <v>20000</v>
      </c>
      <c r="F71" s="42">
        <v>20000</v>
      </c>
      <c r="G71" s="42"/>
      <c r="H71" s="42"/>
      <c r="I71" s="42"/>
      <c r="J71" s="2"/>
      <c r="K71" s="2"/>
      <c r="L71" s="2"/>
      <c r="M71" s="2"/>
    </row>
    <row r="72" spans="1:257" s="21" customFormat="1" ht="17.100000000000001" customHeight="1" x14ac:dyDescent="0.25">
      <c r="A72" s="17"/>
      <c r="B72" s="28" t="s">
        <v>36</v>
      </c>
      <c r="C72" s="43">
        <f t="shared" ref="C72:F72" si="17">SUM(C71)</f>
        <v>9936</v>
      </c>
      <c r="D72" s="26">
        <f t="shared" ref="D72" si="18">SUM(D71)</f>
        <v>7000</v>
      </c>
      <c r="E72" s="43">
        <f t="shared" si="17"/>
        <v>20000</v>
      </c>
      <c r="F72" s="43">
        <f t="shared" si="17"/>
        <v>20000</v>
      </c>
      <c r="G72" s="43"/>
      <c r="H72" s="43"/>
      <c r="I72" s="43"/>
      <c r="J72" s="23"/>
      <c r="K72" s="23"/>
      <c r="L72" s="23"/>
      <c r="M72" s="23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  <c r="IB72" s="20"/>
      <c r="IC72" s="20"/>
      <c r="ID72" s="20"/>
      <c r="IE72" s="20"/>
      <c r="IF72" s="20"/>
      <c r="IG72" s="20"/>
      <c r="IH72" s="20"/>
      <c r="II72" s="20"/>
      <c r="IJ72" s="20"/>
      <c r="IK72" s="20"/>
      <c r="IL72" s="20"/>
      <c r="IM72" s="20"/>
      <c r="IN72" s="20"/>
      <c r="IO72" s="20"/>
      <c r="IP72" s="20"/>
      <c r="IQ72" s="20"/>
      <c r="IR72" s="20"/>
      <c r="IS72" s="20"/>
      <c r="IT72" s="20"/>
      <c r="IU72" s="20"/>
      <c r="IV72" s="20"/>
      <c r="IW72" s="20"/>
    </row>
    <row r="73" spans="1:257" s="21" customFormat="1" ht="17.100000000000001" customHeight="1" x14ac:dyDescent="0.25">
      <c r="A73" s="17"/>
      <c r="B73" s="17"/>
      <c r="C73" s="47"/>
      <c r="D73" s="18"/>
      <c r="E73" s="47"/>
      <c r="F73" s="47"/>
      <c r="G73" s="47"/>
      <c r="H73" s="47"/>
      <c r="I73" s="47"/>
      <c r="J73" s="23"/>
      <c r="K73" s="23"/>
      <c r="L73" s="23"/>
      <c r="M73" s="23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0"/>
      <c r="IF73" s="20"/>
      <c r="IG73" s="20"/>
      <c r="IH73" s="20"/>
      <c r="II73" s="20"/>
      <c r="IJ73" s="20"/>
      <c r="IK73" s="20"/>
      <c r="IL73" s="20"/>
      <c r="IM73" s="20"/>
      <c r="IN73" s="20"/>
      <c r="IO73" s="20"/>
      <c r="IP73" s="20"/>
      <c r="IQ73" s="20"/>
      <c r="IR73" s="20"/>
      <c r="IS73" s="20"/>
      <c r="IT73" s="20"/>
      <c r="IU73" s="20"/>
      <c r="IV73" s="20"/>
      <c r="IW73" s="20"/>
    </row>
    <row r="74" spans="1:257" ht="17.100000000000001" customHeight="1" x14ac:dyDescent="0.25">
      <c r="A74" s="3">
        <v>7000</v>
      </c>
      <c r="B74" s="3" t="s">
        <v>37</v>
      </c>
      <c r="C74" s="41">
        <v>5755</v>
      </c>
      <c r="D74" s="11">
        <v>2000</v>
      </c>
      <c r="E74" s="41">
        <f t="shared" si="15"/>
        <v>5000</v>
      </c>
      <c r="F74" s="41"/>
      <c r="G74" s="41"/>
      <c r="H74" s="41">
        <v>5000</v>
      </c>
      <c r="I74" s="41"/>
      <c r="J74" s="9"/>
      <c r="K74" s="9"/>
      <c r="L74" s="9"/>
      <c r="M74" s="9"/>
    </row>
    <row r="75" spans="1:257" ht="17.100000000000001" customHeight="1" x14ac:dyDescent="0.25">
      <c r="A75" s="3">
        <v>7100</v>
      </c>
      <c r="B75" s="3" t="s">
        <v>94</v>
      </c>
      <c r="C75" s="41">
        <v>425</v>
      </c>
      <c r="D75" s="11">
        <v>0</v>
      </c>
      <c r="E75" s="41">
        <f t="shared" si="15"/>
        <v>20000</v>
      </c>
      <c r="F75" s="41"/>
      <c r="G75" s="41">
        <v>20000</v>
      </c>
      <c r="H75" s="41"/>
      <c r="I75" s="41"/>
      <c r="J75" s="9"/>
      <c r="K75" s="9"/>
      <c r="L75" s="9"/>
      <c r="M75" s="9"/>
    </row>
    <row r="76" spans="1:257" ht="17.100000000000001" customHeight="1" x14ac:dyDescent="0.25">
      <c r="A76" s="3">
        <v>7770</v>
      </c>
      <c r="B76" s="27" t="s">
        <v>95</v>
      </c>
      <c r="C76" s="42">
        <v>674</v>
      </c>
      <c r="D76" s="16">
        <v>14000</v>
      </c>
      <c r="E76" s="42">
        <f t="shared" si="15"/>
        <v>25000</v>
      </c>
      <c r="F76" s="42">
        <v>25000</v>
      </c>
      <c r="G76" s="42"/>
      <c r="H76" s="42"/>
      <c r="I76" s="42"/>
      <c r="J76" s="2"/>
      <c r="K76" s="2"/>
      <c r="L76" s="2"/>
      <c r="M76" s="2"/>
    </row>
    <row r="77" spans="1:257" s="21" customFormat="1" ht="17.100000000000001" customHeight="1" x14ac:dyDescent="0.25">
      <c r="A77" s="17"/>
      <c r="B77" s="28" t="s">
        <v>46</v>
      </c>
      <c r="C77" s="43">
        <f t="shared" ref="C77:I77" si="19">SUM(C74:C76)</f>
        <v>6854</v>
      </c>
      <c r="D77" s="26">
        <f t="shared" si="19"/>
        <v>16000</v>
      </c>
      <c r="E77" s="43">
        <f t="shared" si="19"/>
        <v>50000</v>
      </c>
      <c r="F77" s="43">
        <f t="shared" si="19"/>
        <v>25000</v>
      </c>
      <c r="G77" s="43">
        <f t="shared" si="19"/>
        <v>20000</v>
      </c>
      <c r="H77" s="43">
        <f t="shared" si="19"/>
        <v>5000</v>
      </c>
      <c r="I77" s="43">
        <f t="shared" si="19"/>
        <v>0</v>
      </c>
      <c r="J77" s="23"/>
      <c r="K77" s="23"/>
      <c r="L77" s="23"/>
      <c r="M77" s="23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  <c r="HY77" s="20"/>
      <c r="HZ77" s="20"/>
      <c r="IA77" s="20"/>
      <c r="IB77" s="20"/>
      <c r="IC77" s="20"/>
      <c r="ID77" s="20"/>
      <c r="IE77" s="20"/>
      <c r="IF77" s="20"/>
      <c r="IG77" s="20"/>
      <c r="IH77" s="20"/>
      <c r="II77" s="20"/>
      <c r="IJ77" s="20"/>
      <c r="IK77" s="20"/>
      <c r="IL77" s="20"/>
      <c r="IM77" s="20"/>
      <c r="IN77" s="20"/>
      <c r="IO77" s="20"/>
      <c r="IP77" s="20"/>
      <c r="IQ77" s="20"/>
      <c r="IR77" s="20"/>
      <c r="IS77" s="20"/>
      <c r="IT77" s="20"/>
      <c r="IU77" s="20"/>
      <c r="IV77" s="20"/>
      <c r="IW77" s="20"/>
    </row>
    <row r="78" spans="1:257" ht="17.100000000000001" customHeight="1" x14ac:dyDescent="0.25">
      <c r="A78" s="3"/>
      <c r="B78" s="3"/>
      <c r="C78" s="48"/>
      <c r="D78" s="12"/>
      <c r="E78" s="48"/>
      <c r="F78" s="48"/>
      <c r="G78" s="48"/>
      <c r="H78" s="48"/>
      <c r="I78" s="48"/>
      <c r="J78" s="2"/>
      <c r="K78" s="2"/>
      <c r="L78" s="2"/>
      <c r="M78" s="2"/>
    </row>
    <row r="79" spans="1:257" ht="17.100000000000001" customHeight="1" x14ac:dyDescent="0.3">
      <c r="A79" s="2"/>
      <c r="B79" s="34" t="s">
        <v>47</v>
      </c>
      <c r="C79" s="49">
        <f>+C34+C40+C45+C48+C55+C69+C77+C72</f>
        <v>2382650</v>
      </c>
      <c r="D79" s="14">
        <f t="shared" ref="D79:I79" si="20">+D34+D40+D45+D48+D55+D69+D77+D72+D31</f>
        <v>1477000</v>
      </c>
      <c r="E79" s="49">
        <f t="shared" si="20"/>
        <v>1794000</v>
      </c>
      <c r="F79" s="49">
        <f t="shared" si="20"/>
        <v>259000</v>
      </c>
      <c r="G79" s="49">
        <f t="shared" si="20"/>
        <v>1230000</v>
      </c>
      <c r="H79" s="49">
        <f t="shared" si="20"/>
        <v>255000</v>
      </c>
      <c r="I79" s="49">
        <f t="shared" si="20"/>
        <v>50000</v>
      </c>
      <c r="J79" s="10"/>
      <c r="K79" s="10"/>
      <c r="L79" s="10"/>
      <c r="M79" s="10"/>
    </row>
    <row r="80" spans="1:257" ht="17.100000000000001" customHeight="1" x14ac:dyDescent="0.25">
      <c r="A80" s="2"/>
      <c r="B80" s="2"/>
      <c r="C80" s="45"/>
      <c r="D80" s="13"/>
      <c r="E80" s="45"/>
      <c r="F80" s="45"/>
      <c r="G80" s="45"/>
      <c r="H80" s="45"/>
      <c r="I80" s="45"/>
      <c r="J80" s="10"/>
      <c r="K80" s="10"/>
      <c r="L80" s="10"/>
      <c r="M80" s="10"/>
    </row>
    <row r="81" spans="1:13" ht="19.5" customHeight="1" x14ac:dyDescent="0.3">
      <c r="B81" s="24" t="s">
        <v>48</v>
      </c>
      <c r="C81" s="50"/>
      <c r="D81" s="15"/>
      <c r="E81" s="50"/>
      <c r="F81" s="50"/>
      <c r="G81" s="50"/>
      <c r="H81" s="50"/>
      <c r="I81" s="50"/>
      <c r="J81" s="10"/>
      <c r="K81" s="10"/>
      <c r="L81" s="10"/>
      <c r="M81" s="10"/>
    </row>
    <row r="82" spans="1:13" ht="17.100000000000001" customHeight="1" x14ac:dyDescent="0.25">
      <c r="A82" s="3" t="s">
        <v>49</v>
      </c>
      <c r="B82" s="3" t="s">
        <v>15</v>
      </c>
      <c r="C82" s="41">
        <v>45293</v>
      </c>
      <c r="D82" s="11">
        <v>1000</v>
      </c>
      <c r="E82" s="41">
        <f>SUM(F82:I82)</f>
        <v>1000</v>
      </c>
      <c r="F82" s="41">
        <v>1000</v>
      </c>
      <c r="G82" s="41"/>
      <c r="H82" s="41"/>
      <c r="I82" s="41"/>
      <c r="J82" s="9"/>
      <c r="K82" s="9"/>
      <c r="L82" s="9"/>
      <c r="M82" s="9"/>
    </row>
    <row r="83" spans="1:13" ht="17.100000000000001" customHeight="1" x14ac:dyDescent="0.25">
      <c r="A83" s="3" t="s">
        <v>49</v>
      </c>
      <c r="B83" s="3" t="s">
        <v>50</v>
      </c>
      <c r="C83" s="41">
        <v>0</v>
      </c>
      <c r="D83" s="11">
        <v>2000</v>
      </c>
      <c r="E83" s="41">
        <f>SUM(F83:I83)</f>
        <v>0</v>
      </c>
      <c r="F83" s="41"/>
      <c r="G83" s="41"/>
      <c r="H83" s="41"/>
      <c r="I83" s="41"/>
      <c r="J83" s="9"/>
      <c r="K83" s="9"/>
      <c r="L83" s="9"/>
      <c r="M83" s="9"/>
    </row>
    <row r="84" spans="1:13" ht="17.100000000000001" customHeight="1" x14ac:dyDescent="0.25">
      <c r="A84" s="25"/>
      <c r="B84" s="28" t="s">
        <v>52</v>
      </c>
      <c r="C84" s="43">
        <f>+C82-C83</f>
        <v>45293</v>
      </c>
      <c r="D84" s="26">
        <f>+D82-D83</f>
        <v>-1000</v>
      </c>
      <c r="E84" s="43">
        <f>+E82-E83</f>
        <v>1000</v>
      </c>
      <c r="F84" s="43">
        <f>+F82-F83</f>
        <v>1000</v>
      </c>
      <c r="G84" s="43">
        <v>0</v>
      </c>
      <c r="H84" s="43">
        <f>+H82-H83</f>
        <v>0</v>
      </c>
      <c r="I84" s="43">
        <f>+I82-I83</f>
        <v>0</v>
      </c>
      <c r="J84" s="2"/>
      <c r="K84" s="2"/>
      <c r="L84" s="2"/>
      <c r="M84" s="2"/>
    </row>
    <row r="85" spans="1:13" s="1" customFormat="1" ht="17.100000000000001" customHeight="1" x14ac:dyDescent="0.25">
      <c r="A85" s="25"/>
      <c r="B85" s="27"/>
      <c r="C85" s="51"/>
      <c r="D85" s="27"/>
      <c r="E85" s="51"/>
      <c r="F85" s="51"/>
      <c r="G85" s="51"/>
      <c r="H85" s="51"/>
      <c r="I85" s="51"/>
      <c r="J85" s="2"/>
      <c r="K85" s="2"/>
      <c r="L85" s="2"/>
      <c r="M85" s="2"/>
    </row>
    <row r="86" spans="1:13" s="1" customFormat="1" ht="17.100000000000001" customHeight="1" thickBot="1" x14ac:dyDescent="0.35">
      <c r="A86" s="2"/>
      <c r="B86" s="36" t="s">
        <v>16</v>
      </c>
      <c r="C86" s="52">
        <f t="shared" ref="C86:I86" si="21">+C25-C79+C84</f>
        <v>-785320</v>
      </c>
      <c r="D86" s="37">
        <f t="shared" si="21"/>
        <v>671000</v>
      </c>
      <c r="E86" s="52">
        <f t="shared" si="21"/>
        <v>319000</v>
      </c>
      <c r="F86" s="52">
        <f t="shared" si="21"/>
        <v>827000</v>
      </c>
      <c r="G86" s="52">
        <f t="shared" si="21"/>
        <v>-455000</v>
      </c>
      <c r="H86" s="52">
        <f t="shared" si="21"/>
        <v>-28000</v>
      </c>
      <c r="I86" s="52">
        <f t="shared" si="21"/>
        <v>-25000</v>
      </c>
      <c r="J86" s="2"/>
      <c r="K86" s="2"/>
      <c r="L86" s="2"/>
      <c r="M86" s="2"/>
    </row>
  </sheetData>
  <mergeCells count="1">
    <mergeCell ref="A1:I1"/>
  </mergeCells>
  <pageMargins left="0.7" right="0.7" top="0.75" bottom="0.75" header="0.3" footer="0.3"/>
  <pageSetup paperSize="9" scale="69" orientation="portrait" r:id="rId1"/>
  <rowBreaks count="1" manualBreakCount="1">
    <brk id="56" max="8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CA88E-5CBA-41CB-9D24-9B06D55EF96A}">
  <dimension ref="A1:IW83"/>
  <sheetViews>
    <sheetView zoomScaleNormal="100" workbookViewId="0">
      <selection activeCell="D6" sqref="D6"/>
    </sheetView>
  </sheetViews>
  <sheetFormatPr baseColWidth="10" defaultColWidth="8.09765625" defaultRowHeight="15" x14ac:dyDescent="0.25"/>
  <cols>
    <col min="1" max="1" width="6.09765625" style="1" customWidth="1"/>
    <col min="2" max="2" width="25.69921875" style="1" customWidth="1"/>
    <col min="3" max="3" width="11.5" style="53" hidden="1" customWidth="1"/>
    <col min="4" max="4" width="11.5" style="53" customWidth="1"/>
    <col min="5" max="5" width="10.3984375" style="53" customWidth="1"/>
    <col min="6" max="6" width="9.59765625" style="1" customWidth="1"/>
    <col min="7" max="7" width="9.69921875" style="53" customWidth="1"/>
    <col min="8" max="8" width="9.5" style="53" customWidth="1"/>
    <col min="9" max="9" width="10.296875" style="53" customWidth="1"/>
    <col min="10" max="13" width="8" style="1" customWidth="1"/>
    <col min="14" max="257" width="8.09765625" style="1" customWidth="1"/>
  </cols>
  <sheetData>
    <row r="1" spans="1:257" ht="23.25" customHeight="1" x14ac:dyDescent="0.35">
      <c r="A1" s="82" t="s">
        <v>108</v>
      </c>
      <c r="B1" s="81"/>
      <c r="C1" s="81"/>
      <c r="D1" s="81"/>
      <c r="E1" s="81"/>
      <c r="F1" s="81"/>
      <c r="G1" s="81"/>
      <c r="H1" s="81"/>
      <c r="I1" s="81"/>
      <c r="J1" s="2"/>
      <c r="K1" s="2"/>
      <c r="L1" s="2"/>
      <c r="M1" s="2"/>
    </row>
    <row r="2" spans="1:257" ht="45" customHeight="1" x14ac:dyDescent="0.25">
      <c r="A2" s="17" t="s">
        <v>0</v>
      </c>
      <c r="B2" s="17" t="s">
        <v>1</v>
      </c>
      <c r="C2" s="38" t="s">
        <v>51</v>
      </c>
      <c r="D2" s="78" t="s">
        <v>107</v>
      </c>
      <c r="E2" s="78" t="s">
        <v>109</v>
      </c>
      <c r="F2" s="79" t="s">
        <v>110</v>
      </c>
      <c r="G2" s="78" t="s">
        <v>111</v>
      </c>
      <c r="H2" s="78" t="s">
        <v>112</v>
      </c>
      <c r="I2" s="78" t="s">
        <v>113</v>
      </c>
      <c r="J2" s="4"/>
      <c r="K2" s="2"/>
      <c r="L2" s="2"/>
      <c r="M2" s="2"/>
    </row>
    <row r="3" spans="1:257" ht="19.5" customHeight="1" x14ac:dyDescent="0.3">
      <c r="A3" s="5"/>
      <c r="B3" s="2"/>
      <c r="C3" s="39"/>
      <c r="D3" s="56"/>
      <c r="E3" s="39"/>
      <c r="F3" s="4"/>
      <c r="G3" s="39"/>
      <c r="H3" s="39"/>
      <c r="I3" s="39"/>
      <c r="J3" s="4"/>
      <c r="K3" s="2"/>
      <c r="L3" s="2"/>
      <c r="M3" s="2"/>
    </row>
    <row r="4" spans="1:257" ht="17.25" customHeight="1" x14ac:dyDescent="0.3">
      <c r="A4" s="2"/>
      <c r="B4" s="35" t="s">
        <v>25</v>
      </c>
      <c r="C4" s="40"/>
      <c r="D4" s="55"/>
      <c r="E4" s="40"/>
      <c r="F4" s="7"/>
      <c r="G4" s="40"/>
      <c r="H4" s="40"/>
      <c r="I4" s="40"/>
      <c r="J4" s="7"/>
      <c r="K4" s="2"/>
      <c r="L4" s="2"/>
      <c r="M4" s="2"/>
    </row>
    <row r="5" spans="1:257" ht="17.25" customHeight="1" x14ac:dyDescent="0.3">
      <c r="A5" s="2"/>
      <c r="B5" s="6"/>
      <c r="C5" s="40"/>
      <c r="D5" s="40"/>
      <c r="E5" s="40"/>
      <c r="F5" s="7"/>
      <c r="G5" s="40"/>
      <c r="H5" s="40"/>
      <c r="I5" s="40"/>
      <c r="J5" s="7"/>
      <c r="K5" s="2"/>
      <c r="L5" s="2"/>
      <c r="M5" s="2"/>
    </row>
    <row r="6" spans="1:257" ht="17.100000000000001" customHeight="1" x14ac:dyDescent="0.25">
      <c r="A6" s="3">
        <v>3000</v>
      </c>
      <c r="B6" s="22" t="s">
        <v>17</v>
      </c>
      <c r="C6" s="41">
        <v>258333</v>
      </c>
      <c r="D6" s="11">
        <v>303000</v>
      </c>
      <c r="E6" s="60">
        <f>SUM(F6:I6)</f>
        <v>250000</v>
      </c>
      <c r="F6" s="60">
        <v>250000</v>
      </c>
      <c r="G6" s="60"/>
      <c r="H6" s="60"/>
      <c r="I6" s="60"/>
      <c r="J6" s="9"/>
      <c r="K6" s="9"/>
      <c r="L6" s="9"/>
      <c r="M6" s="9"/>
    </row>
    <row r="7" spans="1:257" s="21" customFormat="1" ht="17.100000000000001" customHeight="1" x14ac:dyDescent="0.25">
      <c r="A7" s="17"/>
      <c r="B7" s="28" t="s">
        <v>39</v>
      </c>
      <c r="C7" s="43">
        <f t="shared" ref="C7:I7" si="0">SUM(C6:C6)</f>
        <v>258333</v>
      </c>
      <c r="D7" s="26">
        <f t="shared" si="0"/>
        <v>303000</v>
      </c>
      <c r="E7" s="62">
        <f t="shared" si="0"/>
        <v>250000</v>
      </c>
      <c r="F7" s="62">
        <f t="shared" si="0"/>
        <v>250000</v>
      </c>
      <c r="G7" s="62">
        <f t="shared" si="0"/>
        <v>0</v>
      </c>
      <c r="H7" s="62">
        <f t="shared" si="0"/>
        <v>0</v>
      </c>
      <c r="I7" s="62">
        <f t="shared" si="0"/>
        <v>0</v>
      </c>
      <c r="J7" s="19"/>
      <c r="K7" s="19"/>
      <c r="L7" s="19"/>
      <c r="M7" s="19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  <c r="IW7" s="20"/>
    </row>
    <row r="8" spans="1:257" s="21" customFormat="1" ht="17.100000000000001" customHeight="1" x14ac:dyDescent="0.25">
      <c r="A8" s="17"/>
      <c r="B8" s="29"/>
      <c r="C8" s="44"/>
      <c r="D8" s="30"/>
      <c r="E8" s="63"/>
      <c r="F8" s="63"/>
      <c r="G8" s="63"/>
      <c r="H8" s="63"/>
      <c r="I8" s="63"/>
      <c r="J8" s="19"/>
      <c r="K8" s="19"/>
      <c r="L8" s="19"/>
      <c r="M8" s="19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  <c r="IW8" s="20"/>
    </row>
    <row r="9" spans="1:257" ht="17.100000000000001" customHeight="1" x14ac:dyDescent="0.25">
      <c r="A9" s="3">
        <v>3420</v>
      </c>
      <c r="B9" s="3" t="s">
        <v>83</v>
      </c>
      <c r="C9" s="41">
        <v>57660</v>
      </c>
      <c r="D9" s="11">
        <v>200000</v>
      </c>
      <c r="E9" s="60">
        <f t="shared" ref="E9" si="1">SUM(F9:I9)</f>
        <v>190000</v>
      </c>
      <c r="F9" s="60">
        <v>190000</v>
      </c>
      <c r="G9" s="60"/>
      <c r="H9" s="60"/>
      <c r="I9" s="60"/>
      <c r="J9" s="9"/>
      <c r="K9" s="9"/>
      <c r="L9" s="9"/>
      <c r="M9" s="9"/>
    </row>
    <row r="10" spans="1:257" ht="17.100000000000001" customHeight="1" x14ac:dyDescent="0.25">
      <c r="A10" s="3">
        <v>3401</v>
      </c>
      <c r="B10" s="22" t="s">
        <v>53</v>
      </c>
      <c r="C10" s="41">
        <v>78904</v>
      </c>
      <c r="D10" s="11">
        <v>96000</v>
      </c>
      <c r="E10" s="60">
        <f>SUM(F10:I10)</f>
        <v>90000</v>
      </c>
      <c r="F10" s="60">
        <v>90000</v>
      </c>
      <c r="G10" s="60"/>
      <c r="H10" s="60"/>
      <c r="I10" s="60"/>
      <c r="J10" s="9"/>
      <c r="K10" s="9"/>
      <c r="L10" s="9"/>
      <c r="M10" s="9"/>
    </row>
    <row r="11" spans="1:257" s="77" customFormat="1" ht="17.100000000000001" customHeight="1" x14ac:dyDescent="0.25">
      <c r="A11" s="46">
        <v>3400</v>
      </c>
      <c r="B11" s="46" t="s">
        <v>68</v>
      </c>
      <c r="C11" s="41">
        <v>4292</v>
      </c>
      <c r="D11" s="41">
        <v>158000</v>
      </c>
      <c r="E11" s="60">
        <f>SUM(F11:I11)</f>
        <v>155000</v>
      </c>
      <c r="F11" s="60">
        <v>155000</v>
      </c>
      <c r="G11" s="60"/>
      <c r="H11" s="60"/>
      <c r="I11" s="60"/>
      <c r="J11" s="76"/>
      <c r="K11" s="76"/>
      <c r="L11" s="76"/>
      <c r="M11" s="76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53"/>
      <c r="HB11" s="53"/>
      <c r="HC11" s="53"/>
      <c r="HD11" s="53"/>
      <c r="HE11" s="53"/>
      <c r="HF11" s="53"/>
      <c r="HG11" s="53"/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53"/>
      <c r="HS11" s="53"/>
      <c r="HT11" s="53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3"/>
      <c r="IF11" s="53"/>
      <c r="IG11" s="53"/>
      <c r="IH11" s="53"/>
      <c r="II11" s="53"/>
      <c r="IJ11" s="53"/>
      <c r="IK11" s="53"/>
      <c r="IL11" s="53"/>
      <c r="IM11" s="53"/>
      <c r="IN11" s="53"/>
      <c r="IO11" s="53"/>
      <c r="IP11" s="53"/>
      <c r="IQ11" s="53"/>
      <c r="IR11" s="53"/>
      <c r="IS11" s="53"/>
      <c r="IT11" s="53"/>
      <c r="IU11" s="53"/>
      <c r="IV11" s="53"/>
      <c r="IW11" s="53"/>
    </row>
    <row r="12" spans="1:257" ht="17.100000000000001" customHeight="1" x14ac:dyDescent="0.25">
      <c r="A12" s="3">
        <v>3440</v>
      </c>
      <c r="B12" s="27" t="s">
        <v>23</v>
      </c>
      <c r="C12" s="42">
        <v>16800</v>
      </c>
      <c r="D12" s="16">
        <v>47000</v>
      </c>
      <c r="E12" s="61">
        <f>SUM(F12:I12)</f>
        <v>45000</v>
      </c>
      <c r="F12" s="61">
        <v>45000</v>
      </c>
      <c r="G12" s="61"/>
      <c r="H12" s="61"/>
      <c r="I12" s="61"/>
      <c r="J12" s="9"/>
      <c r="K12" s="9"/>
      <c r="L12" s="9"/>
      <c r="M12" s="9"/>
    </row>
    <row r="13" spans="1:257" s="21" customFormat="1" ht="17.100000000000001" customHeight="1" x14ac:dyDescent="0.25">
      <c r="A13" s="17"/>
      <c r="B13" s="28" t="s">
        <v>20</v>
      </c>
      <c r="C13" s="43">
        <f>SUM(C9:C12)</f>
        <v>157656</v>
      </c>
      <c r="D13" s="26">
        <f t="shared" ref="D13:I13" si="2">SUM(D9:D12)</f>
        <v>501000</v>
      </c>
      <c r="E13" s="62">
        <f t="shared" si="2"/>
        <v>480000</v>
      </c>
      <c r="F13" s="62">
        <f t="shared" si="2"/>
        <v>480000</v>
      </c>
      <c r="G13" s="62">
        <v>0</v>
      </c>
      <c r="H13" s="62">
        <f t="shared" si="2"/>
        <v>0</v>
      </c>
      <c r="I13" s="62">
        <f t="shared" si="2"/>
        <v>0</v>
      </c>
      <c r="J13" s="19"/>
      <c r="K13" s="19"/>
      <c r="L13" s="19"/>
      <c r="M13" s="19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  <c r="IW13" s="20"/>
    </row>
    <row r="14" spans="1:257" s="21" customFormat="1" ht="17.100000000000001" customHeight="1" x14ac:dyDescent="0.25">
      <c r="A14" s="17"/>
      <c r="B14" s="29"/>
      <c r="C14" s="44"/>
      <c r="D14" s="30"/>
      <c r="E14" s="63"/>
      <c r="F14" s="63"/>
      <c r="G14" s="63"/>
      <c r="H14" s="63"/>
      <c r="I14" s="63"/>
      <c r="J14" s="19"/>
      <c r="K14" s="19"/>
      <c r="L14" s="19"/>
      <c r="M14" s="19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</row>
    <row r="15" spans="1:257" s="77" customFormat="1" ht="17.100000000000001" customHeight="1" x14ac:dyDescent="0.25">
      <c r="A15" s="46">
        <v>3198</v>
      </c>
      <c r="B15" s="46" t="s">
        <v>3</v>
      </c>
      <c r="C15" s="41">
        <v>48123</v>
      </c>
      <c r="D15" s="41">
        <v>59000</v>
      </c>
      <c r="E15" s="60">
        <f t="shared" ref="E15:E16" si="3">SUM(F15:I15)</f>
        <v>50000</v>
      </c>
      <c r="F15" s="60">
        <v>50000</v>
      </c>
      <c r="G15" s="60"/>
      <c r="H15" s="60"/>
      <c r="I15" s="60"/>
      <c r="J15" s="76"/>
      <c r="K15" s="76"/>
      <c r="L15" s="76"/>
      <c r="M15" s="76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</row>
    <row r="16" spans="1:257" ht="17.100000000000001" customHeight="1" x14ac:dyDescent="0.25">
      <c r="A16" s="3">
        <v>3117</v>
      </c>
      <c r="B16" s="22" t="s">
        <v>2</v>
      </c>
      <c r="C16" s="41">
        <v>128948</v>
      </c>
      <c r="D16" s="41">
        <v>169000</v>
      </c>
      <c r="E16" s="60">
        <f t="shared" si="3"/>
        <v>130000</v>
      </c>
      <c r="F16" s="60">
        <v>120000</v>
      </c>
      <c r="G16" s="60"/>
      <c r="H16" s="60">
        <v>10000</v>
      </c>
      <c r="I16" s="60"/>
      <c r="J16" s="9"/>
      <c r="K16" s="9"/>
      <c r="L16" s="9"/>
      <c r="M16" s="9"/>
    </row>
    <row r="17" spans="1:257" ht="17.100000000000001" customHeight="1" x14ac:dyDescent="0.25">
      <c r="A17" s="3">
        <v>3270</v>
      </c>
      <c r="B17" s="3" t="s">
        <v>4</v>
      </c>
      <c r="C17" s="41">
        <v>30933</v>
      </c>
      <c r="D17" s="11">
        <v>8000</v>
      </c>
      <c r="E17" s="60">
        <f>SUM(F17:I17)</f>
        <v>8000</v>
      </c>
      <c r="F17" s="60"/>
      <c r="G17" s="60"/>
      <c r="H17" s="60">
        <v>8000</v>
      </c>
      <c r="I17" s="60"/>
      <c r="J17" s="9"/>
      <c r="K17" s="9"/>
      <c r="L17" s="9"/>
      <c r="M17" s="9"/>
    </row>
    <row r="18" spans="1:257" ht="17.100000000000001" customHeight="1" x14ac:dyDescent="0.25">
      <c r="A18" s="3">
        <v>3920</v>
      </c>
      <c r="B18" s="3" t="s">
        <v>21</v>
      </c>
      <c r="C18" s="41">
        <v>62100</v>
      </c>
      <c r="D18" s="11">
        <v>75000</v>
      </c>
      <c r="E18" s="60">
        <f t="shared" ref="E18:E21" si="4">SUM(F18:I18)</f>
        <v>75000</v>
      </c>
      <c r="F18" s="60">
        <v>75000</v>
      </c>
      <c r="G18" s="60"/>
      <c r="H18" s="60"/>
      <c r="I18" s="60"/>
      <c r="J18" s="9"/>
      <c r="K18" s="9"/>
      <c r="L18" s="9"/>
      <c r="M18" s="9"/>
    </row>
    <row r="19" spans="1:257" ht="17.100000000000001" customHeight="1" x14ac:dyDescent="0.25">
      <c r="A19" s="3">
        <v>3970</v>
      </c>
      <c r="B19" s="3" t="s">
        <v>54</v>
      </c>
      <c r="C19" s="41">
        <v>369193</v>
      </c>
      <c r="D19" s="11">
        <v>616000</v>
      </c>
      <c r="E19" s="60">
        <f t="shared" si="4"/>
        <v>450000</v>
      </c>
      <c r="F19" s="60"/>
      <c r="G19" s="60">
        <v>350000</v>
      </c>
      <c r="H19" s="60">
        <v>100000</v>
      </c>
      <c r="I19" s="60"/>
      <c r="J19" s="9"/>
      <c r="K19" s="9"/>
      <c r="L19" s="9"/>
      <c r="M19" s="9"/>
    </row>
    <row r="20" spans="1:257" ht="17.100000000000001" customHeight="1" x14ac:dyDescent="0.25">
      <c r="A20" s="3">
        <v>3980</v>
      </c>
      <c r="B20" s="3" t="s">
        <v>7</v>
      </c>
      <c r="C20" s="41">
        <v>370750</v>
      </c>
      <c r="D20" s="11">
        <v>453000</v>
      </c>
      <c r="E20" s="60">
        <f t="shared" si="4"/>
        <v>455000</v>
      </c>
      <c r="F20" s="60"/>
      <c r="G20" s="60">
        <v>350000</v>
      </c>
      <c r="H20" s="60">
        <v>80000</v>
      </c>
      <c r="I20" s="60">
        <v>25000</v>
      </c>
      <c r="J20" s="9"/>
      <c r="K20" s="9"/>
      <c r="L20" s="9"/>
      <c r="M20" s="9"/>
    </row>
    <row r="21" spans="1:257" ht="17.100000000000001" customHeight="1" x14ac:dyDescent="0.25">
      <c r="A21" s="3">
        <v>3990</v>
      </c>
      <c r="B21" s="3" t="s">
        <v>22</v>
      </c>
      <c r="C21" s="42">
        <v>126001</v>
      </c>
      <c r="D21" s="11">
        <v>325000</v>
      </c>
      <c r="E21" s="60">
        <f t="shared" si="4"/>
        <v>265000</v>
      </c>
      <c r="F21" s="60">
        <v>90000</v>
      </c>
      <c r="G21" s="60">
        <v>150000</v>
      </c>
      <c r="H21" s="60">
        <v>25000</v>
      </c>
      <c r="I21" s="60"/>
      <c r="J21" s="9"/>
      <c r="K21" s="9"/>
      <c r="L21" s="9"/>
      <c r="M21" s="9"/>
    </row>
    <row r="22" spans="1:257" s="21" customFormat="1" ht="17.100000000000001" customHeight="1" x14ac:dyDescent="0.25">
      <c r="A22" s="17"/>
      <c r="B22" s="28" t="s">
        <v>5</v>
      </c>
      <c r="C22" s="43">
        <f t="shared" ref="C22:I22" si="5">SUM(C15:C21)</f>
        <v>1136048</v>
      </c>
      <c r="D22" s="26">
        <f t="shared" si="5"/>
        <v>1705000</v>
      </c>
      <c r="E22" s="62">
        <f t="shared" si="5"/>
        <v>1433000</v>
      </c>
      <c r="F22" s="62">
        <f t="shared" si="5"/>
        <v>335000</v>
      </c>
      <c r="G22" s="62">
        <f t="shared" si="5"/>
        <v>850000</v>
      </c>
      <c r="H22" s="62">
        <f t="shared" si="5"/>
        <v>223000</v>
      </c>
      <c r="I22" s="62">
        <f t="shared" si="5"/>
        <v>25000</v>
      </c>
      <c r="J22" s="19"/>
      <c r="K22" s="19"/>
      <c r="L22" s="19"/>
      <c r="M22" s="19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  <c r="IV22" s="20"/>
      <c r="IW22" s="20"/>
    </row>
    <row r="23" spans="1:257" s="21" customFormat="1" ht="17.100000000000001" customHeight="1" x14ac:dyDescent="0.25">
      <c r="A23" s="17"/>
      <c r="B23" s="31"/>
      <c r="C23" s="41"/>
      <c r="D23" s="11"/>
      <c r="E23" s="60"/>
      <c r="F23" s="60"/>
      <c r="G23" s="60"/>
      <c r="H23" s="60"/>
      <c r="I23" s="60"/>
      <c r="J23" s="19"/>
      <c r="K23" s="19"/>
      <c r="L23" s="19"/>
      <c r="M23" s="19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  <c r="IV23" s="20"/>
      <c r="IW23" s="20"/>
    </row>
    <row r="24" spans="1:257" ht="17.100000000000001" customHeight="1" x14ac:dyDescent="0.3">
      <c r="A24" s="2"/>
      <c r="B24" s="32" t="s">
        <v>24</v>
      </c>
      <c r="C24" s="45">
        <f t="shared" ref="C24:I24" si="6">+C7+C13+C22</f>
        <v>1552037</v>
      </c>
      <c r="D24" s="13">
        <f t="shared" si="6"/>
        <v>2509000</v>
      </c>
      <c r="E24" s="64">
        <f t="shared" si="6"/>
        <v>2163000</v>
      </c>
      <c r="F24" s="64">
        <f t="shared" si="6"/>
        <v>1065000</v>
      </c>
      <c r="G24" s="64">
        <f t="shared" si="6"/>
        <v>850000</v>
      </c>
      <c r="H24" s="64">
        <f t="shared" si="6"/>
        <v>223000</v>
      </c>
      <c r="I24" s="64">
        <f t="shared" si="6"/>
        <v>25000</v>
      </c>
      <c r="J24" s="10"/>
      <c r="K24" s="10"/>
      <c r="L24" s="10"/>
      <c r="M24" s="10"/>
    </row>
    <row r="25" spans="1:257" ht="17.100000000000001" customHeight="1" x14ac:dyDescent="0.25">
      <c r="A25" s="2"/>
      <c r="B25" s="8"/>
      <c r="C25" s="46"/>
      <c r="D25" s="3"/>
      <c r="E25" s="65"/>
      <c r="F25" s="65"/>
      <c r="G25" s="65"/>
      <c r="H25" s="65"/>
      <c r="I25" s="65"/>
      <c r="J25" s="9"/>
      <c r="K25" s="9"/>
      <c r="L25" s="9"/>
      <c r="M25" s="9"/>
    </row>
    <row r="26" spans="1:257" ht="17.100000000000001" customHeight="1" x14ac:dyDescent="0.25">
      <c r="A26" s="2"/>
      <c r="B26" s="2"/>
      <c r="C26" s="46"/>
      <c r="D26" s="3"/>
      <c r="E26" s="65"/>
      <c r="F26" s="65"/>
      <c r="G26" s="65"/>
      <c r="H26" s="65"/>
      <c r="I26" s="65"/>
      <c r="J26" s="9"/>
      <c r="K26" s="9"/>
      <c r="L26" s="9"/>
      <c r="M26" s="9"/>
    </row>
    <row r="27" spans="1:257" ht="17.25" customHeight="1" x14ac:dyDescent="0.3">
      <c r="A27" s="2"/>
      <c r="B27" s="35" t="s">
        <v>40</v>
      </c>
      <c r="C27" s="41"/>
      <c r="D27" s="11"/>
      <c r="E27" s="60"/>
      <c r="F27" s="60"/>
      <c r="G27" s="60"/>
      <c r="H27" s="60"/>
      <c r="I27" s="60"/>
      <c r="J27" s="9"/>
      <c r="K27" s="9"/>
      <c r="L27" s="9"/>
      <c r="M27" s="9"/>
    </row>
    <row r="28" spans="1:257" ht="17.25" customHeight="1" x14ac:dyDescent="0.3">
      <c r="A28" s="2"/>
      <c r="B28" s="35"/>
      <c r="C28" s="41"/>
      <c r="D28" s="11"/>
      <c r="E28" s="60"/>
      <c r="F28" s="60"/>
      <c r="G28" s="60"/>
      <c r="H28" s="60"/>
      <c r="I28" s="60"/>
      <c r="J28" s="9"/>
      <c r="K28" s="9"/>
      <c r="L28" s="9"/>
      <c r="M28" s="9"/>
    </row>
    <row r="29" spans="1:257" ht="17.100000000000001" customHeight="1" x14ac:dyDescent="0.25">
      <c r="A29" s="3">
        <v>6015</v>
      </c>
      <c r="B29" s="27" t="s">
        <v>104</v>
      </c>
      <c r="C29" s="42">
        <v>41365</v>
      </c>
      <c r="D29" s="16">
        <v>54000</v>
      </c>
      <c r="E29" s="61">
        <f t="shared" ref="E29:E30" si="7">SUM(F29:I29)</f>
        <v>55000</v>
      </c>
      <c r="F29" s="61">
        <v>55000</v>
      </c>
      <c r="G29" s="61"/>
      <c r="H29" s="61"/>
      <c r="I29" s="61"/>
      <c r="J29" s="9"/>
      <c r="K29" s="9"/>
      <c r="L29" s="9"/>
      <c r="M29" s="9"/>
    </row>
    <row r="30" spans="1:257" s="21" customFormat="1" ht="17.100000000000001" customHeight="1" x14ac:dyDescent="0.25">
      <c r="A30" s="23"/>
      <c r="B30" s="28" t="s">
        <v>9</v>
      </c>
      <c r="C30" s="43">
        <f>SUM(C29:C29)</f>
        <v>41365</v>
      </c>
      <c r="D30" s="26">
        <f>SUM(D29)</f>
        <v>54000</v>
      </c>
      <c r="E30" s="62">
        <f t="shared" si="7"/>
        <v>55000</v>
      </c>
      <c r="F30" s="62">
        <f>SUM(F29:F29)</f>
        <v>55000</v>
      </c>
      <c r="G30" s="62">
        <v>0</v>
      </c>
      <c r="H30" s="62">
        <f>SUM(H29:H29)</f>
        <v>0</v>
      </c>
      <c r="I30" s="62">
        <f>SUM(I29:I29)</f>
        <v>0</v>
      </c>
      <c r="J30" s="23"/>
      <c r="K30" s="23"/>
      <c r="L30" s="23"/>
      <c r="M30" s="23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  <c r="IU30" s="20"/>
      <c r="IV30" s="20"/>
      <c r="IW30" s="20"/>
    </row>
    <row r="31" spans="1:257" ht="17.100000000000001" customHeight="1" x14ac:dyDescent="0.25">
      <c r="A31" s="2"/>
      <c r="B31" s="8"/>
      <c r="C31" s="41"/>
      <c r="D31" s="11"/>
      <c r="E31" s="60"/>
      <c r="F31" s="60"/>
      <c r="G31" s="60"/>
      <c r="H31" s="60"/>
      <c r="I31" s="60"/>
      <c r="J31" s="9"/>
      <c r="K31" s="9"/>
      <c r="L31" s="9"/>
      <c r="M31" s="9"/>
    </row>
    <row r="32" spans="1:257" ht="17.100000000000001" customHeight="1" x14ac:dyDescent="0.25">
      <c r="A32" s="3">
        <v>4000</v>
      </c>
      <c r="B32" s="27" t="s">
        <v>84</v>
      </c>
      <c r="C32" s="42">
        <v>41365</v>
      </c>
      <c r="D32" s="16">
        <v>64000</v>
      </c>
      <c r="E32" s="61">
        <f t="shared" ref="E32:E33" si="8">SUM(F32:I32)</f>
        <v>55000</v>
      </c>
      <c r="F32" s="61">
        <v>50000</v>
      </c>
      <c r="G32" s="61"/>
      <c r="H32" s="61">
        <v>5000</v>
      </c>
      <c r="I32" s="61"/>
      <c r="J32" s="9"/>
      <c r="K32" s="9"/>
      <c r="L32" s="9"/>
      <c r="M32" s="9"/>
    </row>
    <row r="33" spans="1:257" s="21" customFormat="1" ht="17.100000000000001" customHeight="1" x14ac:dyDescent="0.25">
      <c r="A33" s="23"/>
      <c r="B33" s="28" t="s">
        <v>9</v>
      </c>
      <c r="C33" s="43">
        <f>SUM(C32:C32)</f>
        <v>41365</v>
      </c>
      <c r="D33" s="26">
        <f>SUM(D32)</f>
        <v>64000</v>
      </c>
      <c r="E33" s="62">
        <f t="shared" si="8"/>
        <v>55000</v>
      </c>
      <c r="F33" s="62">
        <f>SUM(F32:F32)</f>
        <v>50000</v>
      </c>
      <c r="G33" s="62">
        <v>0</v>
      </c>
      <c r="H33" s="62">
        <f>SUM(H32:H32)</f>
        <v>5000</v>
      </c>
      <c r="I33" s="62">
        <f>SUM(I32:I32)</f>
        <v>0</v>
      </c>
      <c r="J33" s="23"/>
      <c r="K33" s="23"/>
      <c r="L33" s="23"/>
      <c r="M33" s="23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  <c r="IL33" s="20"/>
      <c r="IM33" s="20"/>
      <c r="IN33" s="20"/>
      <c r="IO33" s="20"/>
      <c r="IP33" s="20"/>
      <c r="IQ33" s="20"/>
      <c r="IR33" s="20"/>
      <c r="IS33" s="20"/>
      <c r="IT33" s="20"/>
      <c r="IU33" s="20"/>
      <c r="IV33" s="20"/>
      <c r="IW33" s="20"/>
    </row>
    <row r="34" spans="1:257" s="21" customFormat="1" ht="17.100000000000001" customHeight="1" x14ac:dyDescent="0.25">
      <c r="A34" s="23"/>
      <c r="B34" s="17"/>
      <c r="C34" s="47"/>
      <c r="D34" s="18"/>
      <c r="E34" s="66"/>
      <c r="F34" s="66"/>
      <c r="G34" s="66"/>
      <c r="H34" s="66"/>
      <c r="I34" s="66"/>
      <c r="J34" s="23"/>
      <c r="K34" s="23"/>
      <c r="L34" s="23"/>
      <c r="M34" s="23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  <c r="IU34" s="20"/>
      <c r="IV34" s="20"/>
      <c r="IW34" s="20"/>
    </row>
    <row r="35" spans="1:257" ht="17.100000000000001" customHeight="1" x14ac:dyDescent="0.25">
      <c r="A35" s="3">
        <v>6500</v>
      </c>
      <c r="B35" s="3" t="s">
        <v>26</v>
      </c>
      <c r="C35" s="41">
        <v>189105</v>
      </c>
      <c r="D35" s="11">
        <v>152000</v>
      </c>
      <c r="E35" s="60">
        <f t="shared" ref="E35:E60" si="9">SUM(F35:I35)</f>
        <v>80000</v>
      </c>
      <c r="F35" s="60"/>
      <c r="G35" s="60">
        <v>50000</v>
      </c>
      <c r="H35" s="60">
        <v>20000</v>
      </c>
      <c r="I35" s="60">
        <v>10000</v>
      </c>
      <c r="J35" s="2"/>
      <c r="K35" s="2"/>
      <c r="L35" s="2"/>
      <c r="M35" s="2"/>
    </row>
    <row r="36" spans="1:257" ht="17.100000000000001" customHeight="1" x14ac:dyDescent="0.25">
      <c r="A36" s="3">
        <v>6530</v>
      </c>
      <c r="B36" s="3" t="s">
        <v>85</v>
      </c>
      <c r="C36" s="41">
        <v>11588</v>
      </c>
      <c r="D36" s="11">
        <v>9000</v>
      </c>
      <c r="E36" s="60">
        <f>SUM(F36:I36)</f>
        <v>10000</v>
      </c>
      <c r="F36" s="60"/>
      <c r="G36" s="60">
        <v>10000</v>
      </c>
      <c r="H36" s="60"/>
      <c r="I36" s="60"/>
      <c r="J36" s="9"/>
      <c r="K36" s="9"/>
      <c r="L36" s="9"/>
      <c r="M36" s="9"/>
    </row>
    <row r="37" spans="1:257" ht="17.100000000000001" customHeight="1" x14ac:dyDescent="0.25">
      <c r="A37" s="3">
        <v>6551</v>
      </c>
      <c r="B37" s="27" t="s">
        <v>12</v>
      </c>
      <c r="C37" s="42">
        <v>31876</v>
      </c>
      <c r="D37" s="16">
        <v>14000</v>
      </c>
      <c r="E37" s="61">
        <f t="shared" si="9"/>
        <v>25000</v>
      </c>
      <c r="F37" s="61"/>
      <c r="G37" s="61"/>
      <c r="H37" s="61">
        <v>15000</v>
      </c>
      <c r="I37" s="61">
        <v>10000</v>
      </c>
      <c r="J37" s="9"/>
      <c r="K37" s="9"/>
      <c r="L37" s="9"/>
      <c r="M37" s="9"/>
    </row>
    <row r="38" spans="1:257" ht="17.100000000000001" customHeight="1" x14ac:dyDescent="0.25">
      <c r="A38" s="3">
        <v>6590</v>
      </c>
      <c r="B38" s="73" t="s">
        <v>86</v>
      </c>
      <c r="C38" s="74"/>
      <c r="D38" s="75">
        <v>68000</v>
      </c>
      <c r="E38" s="61">
        <f t="shared" si="9"/>
        <v>50000</v>
      </c>
      <c r="F38" s="61">
        <v>25000</v>
      </c>
      <c r="G38" s="61">
        <v>25000</v>
      </c>
      <c r="H38" s="66"/>
      <c r="I38" s="66"/>
      <c r="J38" s="9"/>
      <c r="K38" s="9"/>
      <c r="L38" s="9"/>
      <c r="M38" s="9"/>
    </row>
    <row r="39" spans="1:257" s="21" customFormat="1" ht="17.100000000000001" customHeight="1" x14ac:dyDescent="0.25">
      <c r="A39" s="17"/>
      <c r="B39" s="28" t="s">
        <v>41</v>
      </c>
      <c r="C39" s="43">
        <f>SUM(C35:C37)</f>
        <v>232569</v>
      </c>
      <c r="D39" s="26">
        <f>SUM(D35:D38)</f>
        <v>243000</v>
      </c>
      <c r="E39" s="62">
        <f>SUM(E35:E38)</f>
        <v>165000</v>
      </c>
      <c r="F39" s="62">
        <f t="shared" ref="F39:I39" si="10">SUM(F35:F38)</f>
        <v>25000</v>
      </c>
      <c r="G39" s="62">
        <f t="shared" si="10"/>
        <v>85000</v>
      </c>
      <c r="H39" s="62">
        <f t="shared" si="10"/>
        <v>35000</v>
      </c>
      <c r="I39" s="62">
        <f t="shared" si="10"/>
        <v>20000</v>
      </c>
      <c r="J39" s="19"/>
      <c r="K39" s="19"/>
      <c r="L39" s="19"/>
      <c r="M39" s="19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  <c r="IK39" s="20"/>
      <c r="IL39" s="20"/>
      <c r="IM39" s="20"/>
      <c r="IN39" s="20"/>
      <c r="IO39" s="20"/>
      <c r="IP39" s="20"/>
      <c r="IQ39" s="20"/>
      <c r="IR39" s="20"/>
      <c r="IS39" s="20"/>
      <c r="IT39" s="20"/>
      <c r="IU39" s="20"/>
      <c r="IV39" s="20"/>
      <c r="IW39" s="20"/>
    </row>
    <row r="40" spans="1:257" s="21" customFormat="1" ht="17.100000000000001" customHeight="1" x14ac:dyDescent="0.25">
      <c r="A40" s="17"/>
      <c r="B40" s="17"/>
      <c r="C40" s="47"/>
      <c r="D40" s="18"/>
      <c r="E40" s="66"/>
      <c r="F40" s="66"/>
      <c r="G40" s="66"/>
      <c r="H40" s="66"/>
      <c r="I40" s="66"/>
      <c r="J40" s="19"/>
      <c r="K40" s="19"/>
      <c r="L40" s="19"/>
      <c r="M40" s="19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  <c r="II40" s="20"/>
      <c r="IJ40" s="20"/>
      <c r="IK40" s="20"/>
      <c r="IL40" s="20"/>
      <c r="IM40" s="20"/>
      <c r="IN40" s="20"/>
      <c r="IO40" s="20"/>
      <c r="IP40" s="20"/>
      <c r="IQ40" s="20"/>
      <c r="IR40" s="20"/>
      <c r="IS40" s="20"/>
      <c r="IT40" s="20"/>
      <c r="IU40" s="20"/>
      <c r="IV40" s="20"/>
      <c r="IW40" s="20"/>
    </row>
    <row r="41" spans="1:257" ht="17.100000000000001" customHeight="1" x14ac:dyDescent="0.25">
      <c r="A41" s="3">
        <v>6630</v>
      </c>
      <c r="B41" s="3" t="s">
        <v>13</v>
      </c>
      <c r="C41" s="41">
        <v>1359404</v>
      </c>
      <c r="D41" s="11">
        <v>28000</v>
      </c>
      <c r="E41" s="60">
        <f t="shared" si="9"/>
        <v>30000</v>
      </c>
      <c r="F41" s="60"/>
      <c r="G41" s="60">
        <v>30000</v>
      </c>
      <c r="H41" s="60"/>
      <c r="I41" s="60"/>
      <c r="J41" s="9"/>
      <c r="K41" s="9"/>
      <c r="L41" s="9"/>
      <c r="M41" s="9"/>
    </row>
    <row r="42" spans="1:257" ht="17.100000000000001" customHeight="1" x14ac:dyDescent="0.25">
      <c r="A42" s="3">
        <v>6600</v>
      </c>
      <c r="B42" s="27" t="s">
        <v>87</v>
      </c>
      <c r="C42" s="42"/>
      <c r="D42" s="11">
        <v>7000</v>
      </c>
      <c r="E42" s="60">
        <f t="shared" si="9"/>
        <v>10000</v>
      </c>
      <c r="F42" s="61">
        <v>10000</v>
      </c>
      <c r="G42" s="61"/>
      <c r="H42" s="61"/>
      <c r="I42" s="61"/>
      <c r="J42" s="9"/>
      <c r="K42" s="9"/>
      <c r="L42" s="9"/>
      <c r="M42" s="9"/>
    </row>
    <row r="43" spans="1:257" ht="17.100000000000001" customHeight="1" x14ac:dyDescent="0.25">
      <c r="A43" s="3">
        <v>6631</v>
      </c>
      <c r="B43" s="27" t="s">
        <v>88</v>
      </c>
      <c r="C43" s="42"/>
      <c r="D43" s="11">
        <v>0</v>
      </c>
      <c r="E43" s="60">
        <f t="shared" si="9"/>
        <v>15000</v>
      </c>
      <c r="F43" s="61"/>
      <c r="G43" s="61"/>
      <c r="H43" s="61">
        <v>15000</v>
      </c>
      <c r="I43" s="61"/>
      <c r="J43" s="9"/>
      <c r="K43" s="9"/>
      <c r="L43" s="9"/>
      <c r="M43" s="9"/>
    </row>
    <row r="44" spans="1:257" s="21" customFormat="1" ht="17.100000000000001" customHeight="1" x14ac:dyDescent="0.25">
      <c r="A44" s="17"/>
      <c r="B44" s="28" t="s">
        <v>42</v>
      </c>
      <c r="C44" s="43">
        <f t="shared" ref="C44:I44" si="11">SUM(C41:C43)</f>
        <v>1359404</v>
      </c>
      <c r="D44" s="26">
        <f t="shared" si="11"/>
        <v>35000</v>
      </c>
      <c r="E44" s="62">
        <f t="shared" si="11"/>
        <v>55000</v>
      </c>
      <c r="F44" s="62">
        <f t="shared" si="11"/>
        <v>10000</v>
      </c>
      <c r="G44" s="62">
        <f t="shared" si="11"/>
        <v>30000</v>
      </c>
      <c r="H44" s="62">
        <f t="shared" si="11"/>
        <v>15000</v>
      </c>
      <c r="I44" s="62">
        <f t="shared" si="11"/>
        <v>0</v>
      </c>
      <c r="J44" s="23"/>
      <c r="K44" s="23"/>
      <c r="L44" s="23"/>
      <c r="M44" s="23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  <c r="IK44" s="20"/>
      <c r="IL44" s="20"/>
      <c r="IM44" s="20"/>
      <c r="IN44" s="20"/>
      <c r="IO44" s="20"/>
      <c r="IP44" s="20"/>
      <c r="IQ44" s="20"/>
      <c r="IR44" s="20"/>
      <c r="IS44" s="20"/>
      <c r="IT44" s="20"/>
      <c r="IU44" s="20"/>
      <c r="IV44" s="20"/>
      <c r="IW44" s="20"/>
    </row>
    <row r="45" spans="1:257" s="21" customFormat="1" ht="17.100000000000001" customHeight="1" x14ac:dyDescent="0.25">
      <c r="A45" s="17"/>
      <c r="B45" s="17"/>
      <c r="C45" s="47"/>
      <c r="D45" s="18"/>
      <c r="E45" s="66"/>
      <c r="F45" s="66"/>
      <c r="G45" s="66"/>
      <c r="H45" s="66"/>
      <c r="I45" s="66"/>
      <c r="J45" s="23"/>
      <c r="K45" s="23"/>
      <c r="L45" s="23"/>
      <c r="M45" s="23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0"/>
      <c r="IL45" s="20"/>
      <c r="IM45" s="20"/>
      <c r="IN45" s="20"/>
      <c r="IO45" s="20"/>
      <c r="IP45" s="20"/>
      <c r="IQ45" s="20"/>
      <c r="IR45" s="20"/>
      <c r="IS45" s="20"/>
      <c r="IT45" s="20"/>
      <c r="IU45" s="20"/>
      <c r="IV45" s="20"/>
      <c r="IW45" s="20"/>
    </row>
    <row r="46" spans="1:257" ht="17.100000000000001" customHeight="1" x14ac:dyDescent="0.25">
      <c r="A46" s="3">
        <v>6705</v>
      </c>
      <c r="B46" s="27" t="s">
        <v>27</v>
      </c>
      <c r="C46" s="42">
        <v>60502</v>
      </c>
      <c r="D46" s="16">
        <v>83000</v>
      </c>
      <c r="E46" s="61">
        <f t="shared" si="9"/>
        <v>85000</v>
      </c>
      <c r="F46" s="61">
        <v>85000</v>
      </c>
      <c r="G46" s="61"/>
      <c r="H46" s="61"/>
      <c r="I46" s="61"/>
      <c r="J46" s="2"/>
      <c r="K46" s="2"/>
      <c r="L46" s="2"/>
      <c r="M46" s="2"/>
    </row>
    <row r="47" spans="1:257" s="21" customFormat="1" ht="17.100000000000001" customHeight="1" x14ac:dyDescent="0.25">
      <c r="A47" s="17"/>
      <c r="B47" s="28" t="s">
        <v>43</v>
      </c>
      <c r="C47" s="43">
        <f t="shared" ref="C47:I47" si="12">SUM(C46)</f>
        <v>60502</v>
      </c>
      <c r="D47" s="26">
        <f t="shared" ref="D47" si="13">SUM(D46)</f>
        <v>83000</v>
      </c>
      <c r="E47" s="62">
        <f t="shared" si="12"/>
        <v>85000</v>
      </c>
      <c r="F47" s="62">
        <f t="shared" si="12"/>
        <v>85000</v>
      </c>
      <c r="G47" s="62">
        <v>0</v>
      </c>
      <c r="H47" s="62">
        <f t="shared" si="12"/>
        <v>0</v>
      </c>
      <c r="I47" s="62">
        <f t="shared" si="12"/>
        <v>0</v>
      </c>
      <c r="J47" s="23"/>
      <c r="K47" s="23"/>
      <c r="L47" s="23"/>
      <c r="M47" s="23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  <c r="IU47" s="20"/>
      <c r="IV47" s="20"/>
      <c r="IW47" s="20"/>
    </row>
    <row r="48" spans="1:257" s="21" customFormat="1" ht="17.100000000000001" customHeight="1" x14ac:dyDescent="0.25">
      <c r="A48" s="17"/>
      <c r="B48" s="17"/>
      <c r="C48" s="47"/>
      <c r="D48" s="18"/>
      <c r="E48" s="66"/>
      <c r="F48" s="66"/>
      <c r="G48" s="66"/>
      <c r="H48" s="66"/>
      <c r="I48" s="66"/>
      <c r="J48" s="23"/>
      <c r="K48" s="23"/>
      <c r="L48" s="23"/>
      <c r="M48" s="23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  <c r="IL48" s="20"/>
      <c r="IM48" s="20"/>
      <c r="IN48" s="20"/>
      <c r="IO48" s="20"/>
      <c r="IP48" s="20"/>
      <c r="IQ48" s="20"/>
      <c r="IR48" s="20"/>
      <c r="IS48" s="20"/>
      <c r="IT48" s="20"/>
      <c r="IU48" s="20"/>
      <c r="IV48" s="20"/>
      <c r="IW48" s="20"/>
    </row>
    <row r="49" spans="1:257" ht="17.100000000000001" customHeight="1" x14ac:dyDescent="0.25">
      <c r="A49" s="54" t="s">
        <v>114</v>
      </c>
      <c r="B49" s="3" t="s">
        <v>115</v>
      </c>
      <c r="C49" s="41">
        <v>38575</v>
      </c>
      <c r="D49" s="11">
        <f>5000+2000</f>
        <v>7000</v>
      </c>
      <c r="E49" s="60">
        <f t="shared" si="9"/>
        <v>15000</v>
      </c>
      <c r="F49" s="60">
        <v>15000</v>
      </c>
      <c r="G49" s="60"/>
      <c r="H49" s="60"/>
      <c r="I49" s="60"/>
      <c r="J49" s="9"/>
      <c r="K49" s="9"/>
      <c r="L49" s="9"/>
      <c r="M49" s="9"/>
    </row>
    <row r="50" spans="1:257" ht="17.100000000000001" customHeight="1" x14ac:dyDescent="0.25">
      <c r="A50" s="3">
        <v>6810</v>
      </c>
      <c r="B50" s="3" t="s">
        <v>28</v>
      </c>
      <c r="C50" s="41">
        <v>9262</v>
      </c>
      <c r="D50" s="11">
        <v>37000</v>
      </c>
      <c r="E50" s="60">
        <f t="shared" si="9"/>
        <v>40000</v>
      </c>
      <c r="F50" s="60">
        <v>40000</v>
      </c>
      <c r="G50" s="60"/>
      <c r="H50" s="60"/>
      <c r="I50" s="60"/>
      <c r="J50" s="9"/>
      <c r="K50" s="9"/>
      <c r="L50" s="9"/>
      <c r="M50" s="9"/>
    </row>
    <row r="51" spans="1:257" ht="17.100000000000001" customHeight="1" x14ac:dyDescent="0.25">
      <c r="A51" s="3">
        <v>6910</v>
      </c>
      <c r="B51" s="27" t="s">
        <v>92</v>
      </c>
      <c r="C51" s="42"/>
      <c r="D51" s="16">
        <v>3000</v>
      </c>
      <c r="E51" s="60">
        <f t="shared" si="9"/>
        <v>5000</v>
      </c>
      <c r="F51" s="61">
        <v>5000</v>
      </c>
      <c r="G51" s="61"/>
      <c r="H51" s="61"/>
      <c r="I51" s="61"/>
      <c r="J51" s="9"/>
      <c r="K51" s="9"/>
      <c r="L51" s="9"/>
      <c r="M51" s="9"/>
    </row>
    <row r="52" spans="1:257" s="21" customFormat="1" ht="17.100000000000001" customHeight="1" x14ac:dyDescent="0.25">
      <c r="A52" s="17"/>
      <c r="B52" s="28" t="s">
        <v>44</v>
      </c>
      <c r="C52" s="43">
        <f>SUM(C49:C51)</f>
        <v>47837</v>
      </c>
      <c r="D52" s="26">
        <f>SUM(D49:D51)</f>
        <v>47000</v>
      </c>
      <c r="E52" s="62">
        <f>SUM(E49:E51)</f>
        <v>60000</v>
      </c>
      <c r="F52" s="62">
        <f>SUM(F49:F51)</f>
        <v>60000</v>
      </c>
      <c r="G52" s="62">
        <v>0</v>
      </c>
      <c r="H52" s="62">
        <f>SUM(H49:H51)</f>
        <v>0</v>
      </c>
      <c r="I52" s="62">
        <f>SUM(I49:I51)</f>
        <v>0</v>
      </c>
      <c r="J52" s="19"/>
      <c r="K52" s="19"/>
      <c r="L52" s="19"/>
      <c r="M52" s="19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  <c r="IT52" s="20"/>
      <c r="IU52" s="20"/>
      <c r="IV52" s="20"/>
      <c r="IW52" s="20"/>
    </row>
    <row r="53" spans="1:257" s="21" customFormat="1" ht="17.100000000000001" customHeight="1" x14ac:dyDescent="0.25">
      <c r="A53" s="17"/>
      <c r="B53" s="17"/>
      <c r="C53" s="47"/>
      <c r="D53" s="18"/>
      <c r="E53" s="66"/>
      <c r="F53" s="66"/>
      <c r="G53" s="66"/>
      <c r="H53" s="66"/>
      <c r="I53" s="66"/>
      <c r="J53" s="19"/>
      <c r="K53" s="19"/>
      <c r="L53" s="19"/>
      <c r="M53" s="19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  <c r="IU53" s="20"/>
      <c r="IV53" s="20"/>
      <c r="IW53" s="20"/>
    </row>
    <row r="54" spans="1:257" ht="17.100000000000001" customHeight="1" x14ac:dyDescent="0.25">
      <c r="A54" s="3">
        <v>4010</v>
      </c>
      <c r="B54" s="3" t="s">
        <v>30</v>
      </c>
      <c r="C54" s="41">
        <v>25480</v>
      </c>
      <c r="D54" s="11">
        <v>23000</v>
      </c>
      <c r="E54" s="60">
        <f t="shared" si="9"/>
        <v>25000</v>
      </c>
      <c r="F54" s="60"/>
      <c r="G54" s="60"/>
      <c r="H54" s="60">
        <v>25000</v>
      </c>
      <c r="I54" s="60"/>
      <c r="J54" s="9"/>
      <c r="K54" s="9"/>
      <c r="L54" s="9"/>
      <c r="M54" s="9"/>
    </row>
    <row r="55" spans="1:257" ht="17.100000000000001" customHeight="1" x14ac:dyDescent="0.25">
      <c r="A55" s="3">
        <v>5100</v>
      </c>
      <c r="B55" s="3" t="s">
        <v>66</v>
      </c>
      <c r="C55" s="41"/>
      <c r="D55" s="11">
        <v>31000</v>
      </c>
      <c r="E55" s="60">
        <f t="shared" si="9"/>
        <v>30000</v>
      </c>
      <c r="F55" s="60"/>
      <c r="G55" s="60">
        <v>30000</v>
      </c>
      <c r="H55" s="60"/>
      <c r="I55" s="60"/>
      <c r="J55" s="9"/>
      <c r="K55" s="9"/>
      <c r="L55" s="9"/>
      <c r="M55" s="9"/>
    </row>
    <row r="56" spans="1:257" ht="17.100000000000001" customHeight="1" x14ac:dyDescent="0.25">
      <c r="A56" s="3">
        <v>6300</v>
      </c>
      <c r="B56" s="3" t="s">
        <v>11</v>
      </c>
      <c r="C56" s="41">
        <v>37020</v>
      </c>
      <c r="D56" s="11">
        <v>36000</v>
      </c>
      <c r="E56" s="60">
        <f t="shared" si="9"/>
        <v>40000</v>
      </c>
      <c r="F56" s="60"/>
      <c r="G56" s="60">
        <v>40000</v>
      </c>
      <c r="H56" s="60"/>
      <c r="I56" s="60"/>
      <c r="J56" s="9"/>
      <c r="K56" s="9"/>
      <c r="L56" s="9"/>
      <c r="M56" s="9"/>
    </row>
    <row r="57" spans="1:257" ht="17.100000000000001" customHeight="1" x14ac:dyDescent="0.25">
      <c r="A57" s="3">
        <v>6310</v>
      </c>
      <c r="B57" s="3" t="s">
        <v>105</v>
      </c>
      <c r="C57" s="41">
        <v>30880</v>
      </c>
      <c r="D57" s="11">
        <v>36000</v>
      </c>
      <c r="E57" s="60">
        <f t="shared" si="9"/>
        <v>20000</v>
      </c>
      <c r="F57" s="60"/>
      <c r="G57" s="60">
        <v>20000</v>
      </c>
      <c r="H57" s="60"/>
      <c r="I57" s="60"/>
      <c r="J57" s="9"/>
      <c r="K57" s="9"/>
      <c r="L57" s="9"/>
      <c r="M57" s="9"/>
    </row>
    <row r="58" spans="1:257" ht="17.100000000000001" customHeight="1" x14ac:dyDescent="0.25">
      <c r="A58" s="54">
        <v>6735</v>
      </c>
      <c r="B58" s="3" t="s">
        <v>70</v>
      </c>
      <c r="C58" s="41"/>
      <c r="D58" s="11">
        <f>5000+6000</f>
        <v>11000</v>
      </c>
      <c r="E58" s="60">
        <f t="shared" si="9"/>
        <v>20000</v>
      </c>
      <c r="F58" s="60"/>
      <c r="G58" s="60">
        <v>20000</v>
      </c>
      <c r="H58" s="60"/>
      <c r="I58" s="60"/>
      <c r="J58" s="9"/>
      <c r="K58" s="9"/>
      <c r="L58" s="9"/>
      <c r="M58" s="9"/>
    </row>
    <row r="59" spans="1:257" ht="17.100000000000001" customHeight="1" x14ac:dyDescent="0.25">
      <c r="A59" s="3">
        <v>6740</v>
      </c>
      <c r="B59" s="3" t="s">
        <v>14</v>
      </c>
      <c r="C59" s="41">
        <v>54273</v>
      </c>
      <c r="D59" s="41">
        <v>81000</v>
      </c>
      <c r="E59" s="60">
        <f t="shared" si="9"/>
        <v>80000</v>
      </c>
      <c r="F59" s="60"/>
      <c r="G59" s="60">
        <v>80000</v>
      </c>
      <c r="H59" s="60"/>
      <c r="I59" s="60"/>
      <c r="J59" s="9"/>
      <c r="K59" s="9"/>
      <c r="L59" s="9"/>
      <c r="M59" s="9"/>
    </row>
    <row r="60" spans="1:257" ht="17.100000000000001" customHeight="1" x14ac:dyDescent="0.25">
      <c r="A60" s="3">
        <v>6991</v>
      </c>
      <c r="B60" s="3" t="s">
        <v>106</v>
      </c>
      <c r="C60" s="41"/>
      <c r="D60" s="41">
        <v>167000</v>
      </c>
      <c r="E60" s="60">
        <f t="shared" si="9"/>
        <v>150000</v>
      </c>
      <c r="F60" s="60"/>
      <c r="G60" s="60">
        <v>150000</v>
      </c>
      <c r="H60" s="60"/>
      <c r="I60" s="60"/>
      <c r="J60" s="9"/>
      <c r="K60" s="9"/>
      <c r="L60" s="9"/>
      <c r="M60" s="9"/>
    </row>
    <row r="61" spans="1:257" ht="17.100000000000001" customHeight="1" x14ac:dyDescent="0.25">
      <c r="A61" s="3">
        <v>6998</v>
      </c>
      <c r="B61" s="3" t="s">
        <v>34</v>
      </c>
      <c r="C61" s="41">
        <v>119822</v>
      </c>
      <c r="D61" s="11">
        <v>11000</v>
      </c>
      <c r="E61" s="60">
        <f>SUM(F61:I61)</f>
        <v>25000</v>
      </c>
      <c r="F61" s="60">
        <v>10000</v>
      </c>
      <c r="G61" s="60"/>
      <c r="H61" s="60">
        <v>15000</v>
      </c>
      <c r="I61" s="60"/>
      <c r="J61" s="9"/>
      <c r="K61" s="9"/>
      <c r="L61" s="9"/>
      <c r="M61" s="9"/>
    </row>
    <row r="62" spans="1:257" ht="17.100000000000001" customHeight="1" x14ac:dyDescent="0.25">
      <c r="A62" s="3">
        <v>6996</v>
      </c>
      <c r="B62" s="3" t="s">
        <v>56</v>
      </c>
      <c r="C62" s="41"/>
      <c r="D62" s="11">
        <v>140000</v>
      </c>
      <c r="E62" s="60"/>
      <c r="F62" s="60"/>
      <c r="G62" s="60"/>
      <c r="H62" s="60">
        <v>100000</v>
      </c>
      <c r="I62" s="60"/>
      <c r="J62" s="9"/>
      <c r="K62" s="9"/>
      <c r="L62" s="9"/>
      <c r="M62" s="9"/>
    </row>
    <row r="63" spans="1:257" ht="17.100000000000001" customHeight="1" x14ac:dyDescent="0.25">
      <c r="A63" s="3">
        <v>6999</v>
      </c>
      <c r="B63" s="3" t="s">
        <v>35</v>
      </c>
      <c r="C63" s="41">
        <v>154398</v>
      </c>
      <c r="D63" s="11">
        <v>733000</v>
      </c>
      <c r="E63" s="60">
        <f>SUM(F63:I63)</f>
        <v>710000</v>
      </c>
      <c r="F63" s="60"/>
      <c r="G63" s="60">
        <v>600000</v>
      </c>
      <c r="H63" s="60">
        <v>70000</v>
      </c>
      <c r="I63" s="60">
        <v>40000</v>
      </c>
      <c r="J63" s="9"/>
      <c r="K63" s="9"/>
      <c r="L63" s="9"/>
      <c r="M63" s="9"/>
    </row>
    <row r="64" spans="1:257" ht="17.100000000000001" customHeight="1" x14ac:dyDescent="0.25">
      <c r="A64" s="3">
        <v>7410</v>
      </c>
      <c r="B64" s="3" t="s">
        <v>6</v>
      </c>
      <c r="C64" s="41">
        <v>4000</v>
      </c>
      <c r="D64" s="11">
        <v>6000</v>
      </c>
      <c r="E64" s="60">
        <f t="shared" ref="E64:E73" si="14">SUM(F64:I64)</f>
        <v>10000</v>
      </c>
      <c r="F64" s="60"/>
      <c r="G64" s="60">
        <v>5000</v>
      </c>
      <c r="H64" s="60">
        <v>5000</v>
      </c>
      <c r="I64" s="60"/>
      <c r="J64" s="9"/>
      <c r="K64" s="9"/>
      <c r="L64" s="9"/>
      <c r="M64" s="9"/>
    </row>
    <row r="65" spans="1:257" ht="17.100000000000001" customHeight="1" x14ac:dyDescent="0.25">
      <c r="A65" s="3">
        <v>7430</v>
      </c>
      <c r="B65" s="27" t="s">
        <v>8</v>
      </c>
      <c r="C65" s="42">
        <v>197719</v>
      </c>
      <c r="D65" s="16">
        <v>109000</v>
      </c>
      <c r="E65" s="61">
        <f t="shared" si="14"/>
        <v>100000</v>
      </c>
      <c r="F65" s="61"/>
      <c r="G65" s="61">
        <v>100000</v>
      </c>
      <c r="H65" s="61"/>
      <c r="I65" s="61"/>
      <c r="J65" s="9"/>
      <c r="K65" s="9"/>
      <c r="L65" s="9"/>
      <c r="M65" s="9"/>
    </row>
    <row r="66" spans="1:257" s="21" customFormat="1" ht="17.100000000000001" customHeight="1" x14ac:dyDescent="0.25">
      <c r="A66" s="17"/>
      <c r="B66" s="28" t="s">
        <v>45</v>
      </c>
      <c r="C66" s="43">
        <f t="shared" ref="C66:I66" si="15">SUM(C54:C65)</f>
        <v>623592</v>
      </c>
      <c r="D66" s="26">
        <f t="shared" si="15"/>
        <v>1384000</v>
      </c>
      <c r="E66" s="62">
        <f t="shared" si="15"/>
        <v>1210000</v>
      </c>
      <c r="F66" s="62">
        <f t="shared" si="15"/>
        <v>10000</v>
      </c>
      <c r="G66" s="62">
        <f t="shared" si="15"/>
        <v>1045000</v>
      </c>
      <c r="H66" s="62">
        <f>SUM(H54:H65)</f>
        <v>215000</v>
      </c>
      <c r="I66" s="62">
        <f t="shared" si="15"/>
        <v>40000</v>
      </c>
      <c r="J66" s="19"/>
      <c r="K66" s="19"/>
      <c r="L66" s="19"/>
      <c r="M66" s="19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  <c r="IO66" s="20"/>
      <c r="IP66" s="20"/>
      <c r="IQ66" s="20"/>
      <c r="IR66" s="20"/>
      <c r="IS66" s="20"/>
      <c r="IT66" s="20"/>
      <c r="IU66" s="20"/>
      <c r="IV66" s="20"/>
      <c r="IW66" s="20"/>
    </row>
    <row r="67" spans="1:257" s="21" customFormat="1" ht="17.100000000000001" customHeight="1" x14ac:dyDescent="0.25">
      <c r="A67" s="17"/>
      <c r="B67" s="17"/>
      <c r="C67" s="47"/>
      <c r="D67" s="18"/>
      <c r="E67" s="66"/>
      <c r="F67" s="66"/>
      <c r="G67" s="66"/>
      <c r="H67" s="66"/>
      <c r="I67" s="66"/>
      <c r="J67" s="19"/>
      <c r="K67" s="19"/>
      <c r="L67" s="19"/>
      <c r="M67" s="19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  <c r="IL67" s="20"/>
      <c r="IM67" s="20"/>
      <c r="IN67" s="20"/>
      <c r="IO67" s="20"/>
      <c r="IP67" s="20"/>
      <c r="IQ67" s="20"/>
      <c r="IR67" s="20"/>
      <c r="IS67" s="20"/>
      <c r="IT67" s="20"/>
      <c r="IU67" s="20"/>
      <c r="IV67" s="20"/>
      <c r="IW67" s="20"/>
    </row>
    <row r="68" spans="1:257" ht="17.100000000000001" customHeight="1" x14ac:dyDescent="0.25">
      <c r="A68" s="3">
        <v>7500</v>
      </c>
      <c r="B68" s="27" t="s">
        <v>36</v>
      </c>
      <c r="C68" s="42">
        <v>9936</v>
      </c>
      <c r="D68" s="16">
        <v>22000</v>
      </c>
      <c r="E68" s="61">
        <f t="shared" si="14"/>
        <v>20000</v>
      </c>
      <c r="F68" s="61">
        <v>20000</v>
      </c>
      <c r="G68" s="61"/>
      <c r="H68" s="61"/>
      <c r="I68" s="61"/>
      <c r="J68" s="2"/>
      <c r="K68" s="2"/>
      <c r="L68" s="2"/>
      <c r="M68" s="2"/>
    </row>
    <row r="69" spans="1:257" s="21" customFormat="1" ht="17.100000000000001" customHeight="1" x14ac:dyDescent="0.25">
      <c r="A69" s="17"/>
      <c r="B69" s="28" t="s">
        <v>36</v>
      </c>
      <c r="C69" s="43">
        <f t="shared" ref="C69:F69" si="16">SUM(C68)</f>
        <v>9936</v>
      </c>
      <c r="D69" s="26">
        <f t="shared" ref="D69" si="17">SUM(D68)</f>
        <v>22000</v>
      </c>
      <c r="E69" s="62">
        <f t="shared" si="16"/>
        <v>20000</v>
      </c>
      <c r="F69" s="62">
        <f t="shared" si="16"/>
        <v>20000</v>
      </c>
      <c r="G69" s="62"/>
      <c r="H69" s="62"/>
      <c r="I69" s="62"/>
      <c r="J69" s="23"/>
      <c r="K69" s="23"/>
      <c r="L69" s="23"/>
      <c r="M69" s="23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  <c r="II69" s="20"/>
      <c r="IJ69" s="20"/>
      <c r="IK69" s="20"/>
      <c r="IL69" s="20"/>
      <c r="IM69" s="20"/>
      <c r="IN69" s="20"/>
      <c r="IO69" s="20"/>
      <c r="IP69" s="20"/>
      <c r="IQ69" s="20"/>
      <c r="IR69" s="20"/>
      <c r="IS69" s="20"/>
      <c r="IT69" s="20"/>
      <c r="IU69" s="20"/>
      <c r="IV69" s="20"/>
      <c r="IW69" s="20"/>
    </row>
    <row r="70" spans="1:257" s="21" customFormat="1" ht="17.100000000000001" customHeight="1" x14ac:dyDescent="0.25">
      <c r="A70" s="17"/>
      <c r="B70" s="17"/>
      <c r="C70" s="47"/>
      <c r="D70" s="18"/>
      <c r="E70" s="66"/>
      <c r="F70" s="66"/>
      <c r="G70" s="66"/>
      <c r="H70" s="66"/>
      <c r="I70" s="66"/>
      <c r="J70" s="23"/>
      <c r="K70" s="23"/>
      <c r="L70" s="23"/>
      <c r="M70" s="23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  <c r="IK70" s="20"/>
      <c r="IL70" s="20"/>
      <c r="IM70" s="20"/>
      <c r="IN70" s="20"/>
      <c r="IO70" s="20"/>
      <c r="IP70" s="20"/>
      <c r="IQ70" s="20"/>
      <c r="IR70" s="20"/>
      <c r="IS70" s="20"/>
      <c r="IT70" s="20"/>
      <c r="IU70" s="20"/>
      <c r="IV70" s="20"/>
      <c r="IW70" s="20"/>
    </row>
    <row r="71" spans="1:257" ht="17.100000000000001" customHeight="1" x14ac:dyDescent="0.25">
      <c r="A71" s="3">
        <v>7000</v>
      </c>
      <c r="B71" s="3" t="s">
        <v>37</v>
      </c>
      <c r="C71" s="41">
        <v>5755</v>
      </c>
      <c r="D71" s="11">
        <v>2000</v>
      </c>
      <c r="E71" s="60">
        <f t="shared" si="14"/>
        <v>5000</v>
      </c>
      <c r="F71" s="60">
        <v>5000</v>
      </c>
      <c r="G71" s="60"/>
      <c r="H71" s="60"/>
      <c r="I71" s="60"/>
      <c r="J71" s="9"/>
      <c r="K71" s="9"/>
      <c r="L71" s="9"/>
      <c r="M71" s="9"/>
    </row>
    <row r="72" spans="1:257" ht="17.100000000000001" customHeight="1" x14ac:dyDescent="0.25">
      <c r="A72" s="3">
        <v>7100</v>
      </c>
      <c r="B72" s="3" t="s">
        <v>94</v>
      </c>
      <c r="C72" s="41">
        <v>425</v>
      </c>
      <c r="D72" s="11">
        <f>8000+3000</f>
        <v>11000</v>
      </c>
      <c r="E72" s="60">
        <f t="shared" si="14"/>
        <v>20000</v>
      </c>
      <c r="F72" s="60"/>
      <c r="G72" s="60">
        <v>20000</v>
      </c>
      <c r="H72" s="60"/>
      <c r="I72" s="60"/>
      <c r="J72" s="9"/>
      <c r="K72" s="9"/>
      <c r="L72" s="9"/>
      <c r="M72" s="9"/>
    </row>
    <row r="73" spans="1:257" ht="17.100000000000001" customHeight="1" x14ac:dyDescent="0.25">
      <c r="A73" s="3">
        <v>7770</v>
      </c>
      <c r="B73" s="27" t="s">
        <v>95</v>
      </c>
      <c r="C73" s="42">
        <v>674</v>
      </c>
      <c r="D73" s="16">
        <f>2000+5000+3000</f>
        <v>10000</v>
      </c>
      <c r="E73" s="61">
        <f t="shared" si="14"/>
        <v>25000</v>
      </c>
      <c r="F73" s="61">
        <v>25000</v>
      </c>
      <c r="G73" s="61"/>
      <c r="H73" s="61"/>
      <c r="I73" s="61"/>
      <c r="J73" s="2"/>
      <c r="K73" s="2"/>
      <c r="L73" s="2"/>
      <c r="M73" s="2"/>
    </row>
    <row r="74" spans="1:257" s="21" customFormat="1" ht="17.100000000000001" customHeight="1" x14ac:dyDescent="0.25">
      <c r="A74" s="17"/>
      <c r="B74" s="28" t="s">
        <v>46</v>
      </c>
      <c r="C74" s="43">
        <f t="shared" ref="C74:I74" si="18">SUM(C71:C73)</f>
        <v>6854</v>
      </c>
      <c r="D74" s="26">
        <f t="shared" si="18"/>
        <v>23000</v>
      </c>
      <c r="E74" s="62">
        <f t="shared" si="18"/>
        <v>50000</v>
      </c>
      <c r="F74" s="62">
        <f t="shared" si="18"/>
        <v>30000</v>
      </c>
      <c r="G74" s="62">
        <f t="shared" si="18"/>
        <v>20000</v>
      </c>
      <c r="H74" s="62">
        <f t="shared" si="18"/>
        <v>0</v>
      </c>
      <c r="I74" s="62">
        <f t="shared" si="18"/>
        <v>0</v>
      </c>
      <c r="J74" s="23"/>
      <c r="K74" s="23"/>
      <c r="L74" s="23"/>
      <c r="M74" s="23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  <c r="IC74" s="20"/>
      <c r="ID74" s="20"/>
      <c r="IE74" s="20"/>
      <c r="IF74" s="20"/>
      <c r="IG74" s="20"/>
      <c r="IH74" s="20"/>
      <c r="II74" s="20"/>
      <c r="IJ74" s="20"/>
      <c r="IK74" s="20"/>
      <c r="IL74" s="20"/>
      <c r="IM74" s="20"/>
      <c r="IN74" s="20"/>
      <c r="IO74" s="20"/>
      <c r="IP74" s="20"/>
      <c r="IQ74" s="20"/>
      <c r="IR74" s="20"/>
      <c r="IS74" s="20"/>
      <c r="IT74" s="20"/>
      <c r="IU74" s="20"/>
      <c r="IV74" s="20"/>
      <c r="IW74" s="20"/>
    </row>
    <row r="75" spans="1:257" ht="17.100000000000001" customHeight="1" x14ac:dyDescent="0.25">
      <c r="A75" s="3"/>
      <c r="B75" s="3"/>
      <c r="C75" s="48"/>
      <c r="D75" s="12"/>
      <c r="E75" s="67"/>
      <c r="F75" s="67"/>
      <c r="G75" s="67"/>
      <c r="H75" s="67"/>
      <c r="I75" s="67"/>
      <c r="J75" s="2"/>
      <c r="K75" s="2"/>
      <c r="L75" s="2"/>
      <c r="M75" s="2"/>
    </row>
    <row r="76" spans="1:257" ht="17.100000000000001" customHeight="1" x14ac:dyDescent="0.3">
      <c r="A76" s="2"/>
      <c r="B76" s="34" t="s">
        <v>47</v>
      </c>
      <c r="C76" s="49">
        <f>+C33+C39+C44+C47+C52+C66+C74+C69</f>
        <v>2382059</v>
      </c>
      <c r="D76" s="14">
        <f t="shared" ref="D76:I76" si="19">+D33+D39+D44+D47+D52+D66+D74+D69+D30</f>
        <v>1955000</v>
      </c>
      <c r="E76" s="68">
        <f t="shared" si="19"/>
        <v>1755000</v>
      </c>
      <c r="F76" s="68">
        <f t="shared" si="19"/>
        <v>345000</v>
      </c>
      <c r="G76" s="68">
        <f t="shared" si="19"/>
        <v>1180000</v>
      </c>
      <c r="H76" s="68">
        <f t="shared" si="19"/>
        <v>270000</v>
      </c>
      <c r="I76" s="68">
        <f t="shared" si="19"/>
        <v>60000</v>
      </c>
      <c r="J76" s="10"/>
      <c r="K76" s="10"/>
      <c r="L76" s="10"/>
      <c r="M76" s="10"/>
    </row>
    <row r="77" spans="1:257" ht="17.100000000000001" customHeight="1" x14ac:dyDescent="0.25">
      <c r="A77" s="2"/>
      <c r="B77" s="2"/>
      <c r="C77" s="45"/>
      <c r="D77" s="13"/>
      <c r="E77" s="64"/>
      <c r="F77" s="64"/>
      <c r="G77" s="64"/>
      <c r="H77" s="64"/>
      <c r="I77" s="64"/>
      <c r="J77" s="10"/>
      <c r="K77" s="10"/>
      <c r="L77" s="10"/>
      <c r="M77" s="10"/>
    </row>
    <row r="78" spans="1:257" s="1" customFormat="1" ht="19.5" customHeight="1" x14ac:dyDescent="0.3">
      <c r="B78" s="24" t="s">
        <v>48</v>
      </c>
      <c r="C78" s="50"/>
      <c r="D78" s="15"/>
      <c r="E78" s="69"/>
      <c r="F78" s="69"/>
      <c r="G78" s="69"/>
      <c r="H78" s="69"/>
      <c r="I78" s="69"/>
      <c r="J78" s="10"/>
      <c r="K78" s="10"/>
      <c r="L78" s="10"/>
      <c r="M78" s="10"/>
    </row>
    <row r="79" spans="1:257" s="1" customFormat="1" ht="17.100000000000001" customHeight="1" x14ac:dyDescent="0.25">
      <c r="A79" s="3" t="s">
        <v>49</v>
      </c>
      <c r="B79" s="3" t="s">
        <v>15</v>
      </c>
      <c r="C79" s="41">
        <v>45293</v>
      </c>
      <c r="D79" s="11">
        <v>3000</v>
      </c>
      <c r="E79" s="60">
        <f>SUM(F79:I79)</f>
        <v>1000</v>
      </c>
      <c r="F79" s="60">
        <v>1000</v>
      </c>
      <c r="G79" s="60"/>
      <c r="H79" s="60"/>
      <c r="I79" s="60"/>
      <c r="J79" s="9"/>
      <c r="K79" s="9"/>
      <c r="L79" s="9"/>
      <c r="M79" s="9"/>
    </row>
    <row r="80" spans="1:257" s="1" customFormat="1" ht="17.100000000000001" customHeight="1" x14ac:dyDescent="0.25">
      <c r="A80" s="3" t="s">
        <v>49</v>
      </c>
      <c r="B80" s="3" t="s">
        <v>50</v>
      </c>
      <c r="C80" s="41">
        <v>0</v>
      </c>
      <c r="D80" s="11">
        <v>0</v>
      </c>
      <c r="E80" s="60">
        <f>SUM(F80:I80)</f>
        <v>0</v>
      </c>
      <c r="F80" s="60"/>
      <c r="G80" s="60"/>
      <c r="H80" s="60"/>
      <c r="I80" s="60"/>
      <c r="J80" s="9"/>
      <c r="K80" s="9"/>
      <c r="L80" s="9"/>
      <c r="M80" s="9"/>
    </row>
    <row r="81" spans="1:13" s="1" customFormat="1" ht="17.100000000000001" customHeight="1" x14ac:dyDescent="0.25">
      <c r="A81" s="25"/>
      <c r="B81" s="28" t="s">
        <v>52</v>
      </c>
      <c r="C81" s="43">
        <f>+C79-C80</f>
        <v>45293</v>
      </c>
      <c r="D81" s="26">
        <f>+D79-D80</f>
        <v>3000</v>
      </c>
      <c r="E81" s="62">
        <f>+E79-E80</f>
        <v>1000</v>
      </c>
      <c r="F81" s="62">
        <f>+F79-F80</f>
        <v>1000</v>
      </c>
      <c r="G81" s="62">
        <v>0</v>
      </c>
      <c r="H81" s="62">
        <f>+H79-H80</f>
        <v>0</v>
      </c>
      <c r="I81" s="62">
        <f>+I79-I80</f>
        <v>0</v>
      </c>
      <c r="J81" s="2"/>
      <c r="K81" s="2"/>
      <c r="L81" s="2"/>
      <c r="M81" s="2"/>
    </row>
    <row r="82" spans="1:13" s="1" customFormat="1" ht="17.100000000000001" customHeight="1" x14ac:dyDescent="0.25">
      <c r="A82" s="25"/>
      <c r="B82" s="27"/>
      <c r="C82" s="51"/>
      <c r="D82" s="27"/>
      <c r="E82" s="70"/>
      <c r="F82" s="70"/>
      <c r="G82" s="70"/>
      <c r="H82" s="70"/>
      <c r="I82" s="70"/>
      <c r="J82" s="2"/>
      <c r="K82" s="2"/>
      <c r="L82" s="2"/>
      <c r="M82" s="2"/>
    </row>
    <row r="83" spans="1:13" s="1" customFormat="1" ht="17.100000000000001" customHeight="1" thickBot="1" x14ac:dyDescent="0.35">
      <c r="A83" s="2"/>
      <c r="B83" s="36" t="s">
        <v>16</v>
      </c>
      <c r="C83" s="52">
        <f t="shared" ref="C83:I83" si="20">+C24-C76+C81</f>
        <v>-784729</v>
      </c>
      <c r="D83" s="37">
        <f t="shared" si="20"/>
        <v>557000</v>
      </c>
      <c r="E83" s="71">
        <f t="shared" si="20"/>
        <v>409000</v>
      </c>
      <c r="F83" s="71">
        <f t="shared" si="20"/>
        <v>721000</v>
      </c>
      <c r="G83" s="71">
        <f t="shared" si="20"/>
        <v>-330000</v>
      </c>
      <c r="H83" s="71">
        <f t="shared" si="20"/>
        <v>-47000</v>
      </c>
      <c r="I83" s="71">
        <f t="shared" si="20"/>
        <v>-35000</v>
      </c>
      <c r="J83" s="2"/>
      <c r="K83" s="2"/>
      <c r="L83" s="2"/>
      <c r="M83" s="2"/>
    </row>
  </sheetData>
  <mergeCells count="1">
    <mergeCell ref="A1:I1"/>
  </mergeCells>
  <pageMargins left="0.7" right="0.7" top="0.75" bottom="0.75" header="0.3" footer="0.3"/>
  <pageSetup paperSize="9" scale="69" orientation="portrait" r:id="rId1"/>
  <rowBreaks count="1" manualBreakCount="1">
    <brk id="53" max="8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B3740-0064-46E3-9728-761DCD0DCC94}">
  <dimension ref="A1:IW85"/>
  <sheetViews>
    <sheetView zoomScaleNormal="100" workbookViewId="0">
      <selection activeCell="K10" sqref="K10"/>
    </sheetView>
  </sheetViews>
  <sheetFormatPr baseColWidth="10" defaultColWidth="8.09765625" defaultRowHeight="15" x14ac:dyDescent="0.25"/>
  <cols>
    <col min="1" max="1" width="6.09765625" style="1" customWidth="1"/>
    <col min="2" max="2" width="25.69921875" style="1" customWidth="1"/>
    <col min="3" max="3" width="11.5" style="53" hidden="1" customWidth="1"/>
    <col min="4" max="4" width="11.5" style="53" customWidth="1"/>
    <col min="5" max="5" width="10.3984375" style="53" customWidth="1"/>
    <col min="6" max="6" width="9.59765625" style="1" customWidth="1"/>
    <col min="7" max="7" width="9.69921875" style="53" customWidth="1"/>
    <col min="8" max="8" width="9.5" style="53" customWidth="1"/>
    <col min="9" max="9" width="10.296875" style="53" customWidth="1"/>
    <col min="10" max="13" width="8" style="1" customWidth="1"/>
    <col min="14" max="257" width="8.09765625" style="1" customWidth="1"/>
  </cols>
  <sheetData>
    <row r="1" spans="1:257" ht="23.25" customHeight="1" x14ac:dyDescent="0.35">
      <c r="A1" s="82" t="s">
        <v>116</v>
      </c>
      <c r="B1" s="81"/>
      <c r="C1" s="81"/>
      <c r="D1" s="81"/>
      <c r="E1" s="81"/>
      <c r="F1" s="81"/>
      <c r="G1" s="81"/>
      <c r="H1" s="81"/>
      <c r="I1" s="81"/>
      <c r="J1" s="2"/>
      <c r="K1" s="2"/>
      <c r="L1" s="2"/>
      <c r="M1" s="2"/>
    </row>
    <row r="2" spans="1:257" ht="45" customHeight="1" x14ac:dyDescent="0.25">
      <c r="A2" s="17" t="s">
        <v>0</v>
      </c>
      <c r="B2" s="17" t="s">
        <v>1</v>
      </c>
      <c r="C2" s="38" t="s">
        <v>51</v>
      </c>
      <c r="D2" s="78" t="s">
        <v>117</v>
      </c>
      <c r="E2" s="78" t="s">
        <v>119</v>
      </c>
      <c r="F2" s="79" t="s">
        <v>120</v>
      </c>
      <c r="G2" s="78" t="s">
        <v>121</v>
      </c>
      <c r="H2" s="78" t="s">
        <v>122</v>
      </c>
      <c r="I2" s="78" t="s">
        <v>123</v>
      </c>
      <c r="J2" s="4"/>
      <c r="K2" s="2"/>
      <c r="L2" s="2"/>
      <c r="M2" s="2"/>
    </row>
    <row r="3" spans="1:257" ht="19.5" customHeight="1" x14ac:dyDescent="0.3">
      <c r="A3" s="5"/>
      <c r="B3" s="2"/>
      <c r="C3" s="39"/>
      <c r="D3" s="56"/>
      <c r="E3" s="39"/>
      <c r="F3" s="4"/>
      <c r="G3" s="39"/>
      <c r="H3" s="39"/>
      <c r="I3" s="39"/>
      <c r="J3" s="4"/>
      <c r="K3" s="2"/>
      <c r="L3" s="2"/>
      <c r="M3" s="2"/>
    </row>
    <row r="4" spans="1:257" ht="17.25" customHeight="1" x14ac:dyDescent="0.3">
      <c r="A4" s="2"/>
      <c r="B4" s="35" t="s">
        <v>25</v>
      </c>
      <c r="C4" s="40"/>
      <c r="D4" s="55"/>
      <c r="E4" s="40"/>
      <c r="F4" s="7"/>
      <c r="G4" s="40"/>
      <c r="H4" s="40"/>
      <c r="I4" s="40"/>
      <c r="J4" s="7"/>
      <c r="K4" s="2"/>
      <c r="L4" s="2"/>
      <c r="M4" s="2"/>
    </row>
    <row r="5" spans="1:257" ht="17.25" customHeight="1" x14ac:dyDescent="0.3">
      <c r="A5" s="2"/>
      <c r="B5" s="6"/>
      <c r="C5" s="40"/>
      <c r="D5" s="40"/>
      <c r="E5" s="40"/>
      <c r="F5" s="7"/>
      <c r="G5" s="40"/>
      <c r="H5" s="40"/>
      <c r="I5" s="40"/>
      <c r="J5" s="7"/>
      <c r="K5" s="2"/>
      <c r="L5" s="2"/>
      <c r="M5" s="2"/>
    </row>
    <row r="6" spans="1:257" ht="17.100000000000001" customHeight="1" x14ac:dyDescent="0.25">
      <c r="A6" s="3">
        <v>3000</v>
      </c>
      <c r="B6" s="22" t="s">
        <v>17</v>
      </c>
      <c r="C6" s="41">
        <v>258333</v>
      </c>
      <c r="D6" s="11">
        <v>212000</v>
      </c>
      <c r="E6" s="60">
        <f>SUM(F6:I6)</f>
        <v>225000</v>
      </c>
      <c r="F6" s="60">
        <v>225000</v>
      </c>
      <c r="G6" s="60"/>
      <c r="H6" s="60"/>
      <c r="I6" s="60"/>
      <c r="J6" s="9"/>
      <c r="K6" s="9"/>
      <c r="L6" s="9"/>
      <c r="M6" s="9"/>
    </row>
    <row r="7" spans="1:257" s="21" customFormat="1" ht="17.100000000000001" customHeight="1" x14ac:dyDescent="0.25">
      <c r="A7" s="17"/>
      <c r="B7" s="28" t="s">
        <v>39</v>
      </c>
      <c r="C7" s="43">
        <f t="shared" ref="C7:I7" si="0">SUM(C6:C6)</f>
        <v>258333</v>
      </c>
      <c r="D7" s="26">
        <f t="shared" si="0"/>
        <v>212000</v>
      </c>
      <c r="E7" s="62">
        <f t="shared" si="0"/>
        <v>225000</v>
      </c>
      <c r="F7" s="62">
        <f t="shared" si="0"/>
        <v>225000</v>
      </c>
      <c r="G7" s="62">
        <f t="shared" si="0"/>
        <v>0</v>
      </c>
      <c r="H7" s="62">
        <f t="shared" si="0"/>
        <v>0</v>
      </c>
      <c r="I7" s="62">
        <f t="shared" si="0"/>
        <v>0</v>
      </c>
      <c r="J7" s="19"/>
      <c r="K7" s="19"/>
      <c r="L7" s="19"/>
      <c r="M7" s="19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  <c r="IW7" s="20"/>
    </row>
    <row r="8" spans="1:257" s="21" customFormat="1" ht="17.100000000000001" customHeight="1" x14ac:dyDescent="0.25">
      <c r="A8" s="17"/>
      <c r="B8" s="29"/>
      <c r="C8" s="44"/>
      <c r="D8" s="30"/>
      <c r="E8" s="63"/>
      <c r="F8" s="63"/>
      <c r="G8" s="63"/>
      <c r="H8" s="63"/>
      <c r="I8" s="63"/>
      <c r="J8" s="19"/>
      <c r="K8" s="19"/>
      <c r="L8" s="19"/>
      <c r="M8" s="19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  <c r="IW8" s="20"/>
    </row>
    <row r="9" spans="1:257" ht="17.100000000000001" customHeight="1" x14ac:dyDescent="0.25">
      <c r="A9" s="3">
        <v>3420</v>
      </c>
      <c r="B9" s="3" t="s">
        <v>83</v>
      </c>
      <c r="C9" s="41">
        <v>57660</v>
      </c>
      <c r="D9" s="11">
        <v>189000</v>
      </c>
      <c r="E9" s="60">
        <f t="shared" ref="E9" si="1">SUM(F9:I9)</f>
        <v>190000</v>
      </c>
      <c r="F9" s="60">
        <v>190000</v>
      </c>
      <c r="G9" s="60"/>
      <c r="H9" s="60"/>
      <c r="I9" s="60"/>
      <c r="J9" s="9"/>
      <c r="K9" s="9"/>
      <c r="L9" s="9"/>
      <c r="M9" s="9"/>
    </row>
    <row r="10" spans="1:257" ht="17.100000000000001" customHeight="1" x14ac:dyDescent="0.25">
      <c r="A10" s="3">
        <v>3401</v>
      </c>
      <c r="B10" s="22" t="s">
        <v>53</v>
      </c>
      <c r="C10" s="41">
        <v>78904</v>
      </c>
      <c r="D10" s="11">
        <v>122000</v>
      </c>
      <c r="E10" s="60">
        <f>SUM(F10:I10)</f>
        <v>115000</v>
      </c>
      <c r="F10" s="60">
        <v>115000</v>
      </c>
      <c r="G10" s="60"/>
      <c r="H10" s="60"/>
      <c r="I10" s="60"/>
      <c r="J10" s="9"/>
      <c r="K10" s="9"/>
      <c r="L10" s="9"/>
      <c r="M10" s="9"/>
    </row>
    <row r="11" spans="1:257" s="77" customFormat="1" ht="17.100000000000001" customHeight="1" x14ac:dyDescent="0.25">
      <c r="A11" s="46">
        <v>3400</v>
      </c>
      <c r="B11" s="46" t="s">
        <v>68</v>
      </c>
      <c r="C11" s="41">
        <v>4292</v>
      </c>
      <c r="D11" s="41">
        <v>161000</v>
      </c>
      <c r="E11" s="60">
        <f>SUM(F11:I11)</f>
        <v>160000</v>
      </c>
      <c r="F11" s="60">
        <v>160000</v>
      </c>
      <c r="G11" s="60"/>
      <c r="H11" s="60"/>
      <c r="I11" s="60"/>
      <c r="J11" s="76"/>
      <c r="K11" s="76"/>
      <c r="L11" s="76"/>
      <c r="M11" s="76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53"/>
      <c r="HB11" s="53"/>
      <c r="HC11" s="53"/>
      <c r="HD11" s="53"/>
      <c r="HE11" s="53"/>
      <c r="HF11" s="53"/>
      <c r="HG11" s="53"/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53"/>
      <c r="HS11" s="53"/>
      <c r="HT11" s="53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3"/>
      <c r="IF11" s="53"/>
      <c r="IG11" s="53"/>
      <c r="IH11" s="53"/>
      <c r="II11" s="53"/>
      <c r="IJ11" s="53"/>
      <c r="IK11" s="53"/>
      <c r="IL11" s="53"/>
      <c r="IM11" s="53"/>
      <c r="IN11" s="53"/>
      <c r="IO11" s="53"/>
      <c r="IP11" s="53"/>
      <c r="IQ11" s="53"/>
      <c r="IR11" s="53"/>
      <c r="IS11" s="53"/>
      <c r="IT11" s="53"/>
      <c r="IU11" s="53"/>
      <c r="IV11" s="53"/>
      <c r="IW11" s="53"/>
    </row>
    <row r="12" spans="1:257" ht="17.100000000000001" customHeight="1" x14ac:dyDescent="0.25">
      <c r="A12" s="3">
        <v>3440</v>
      </c>
      <c r="B12" s="27" t="s">
        <v>23</v>
      </c>
      <c r="C12" s="42">
        <v>16800</v>
      </c>
      <c r="D12" s="16">
        <v>84000</v>
      </c>
      <c r="E12" s="61">
        <f>SUM(F12:I12)</f>
        <v>50000</v>
      </c>
      <c r="F12" s="61">
        <v>50000</v>
      </c>
      <c r="G12" s="61"/>
      <c r="H12" s="61"/>
      <c r="I12" s="61"/>
      <c r="J12" s="9"/>
      <c r="K12" s="9"/>
      <c r="L12" s="9"/>
      <c r="M12" s="9"/>
    </row>
    <row r="13" spans="1:257" s="21" customFormat="1" ht="17.100000000000001" customHeight="1" x14ac:dyDescent="0.25">
      <c r="A13" s="17"/>
      <c r="B13" s="28" t="s">
        <v>20</v>
      </c>
      <c r="C13" s="43">
        <f>SUM(C9:C12)</f>
        <v>157656</v>
      </c>
      <c r="D13" s="26">
        <f t="shared" ref="D13:I13" si="2">SUM(D9:D12)</f>
        <v>556000</v>
      </c>
      <c r="E13" s="62">
        <f t="shared" si="2"/>
        <v>515000</v>
      </c>
      <c r="F13" s="62">
        <f>SUM(F9:F12)</f>
        <v>515000</v>
      </c>
      <c r="G13" s="62">
        <v>0</v>
      </c>
      <c r="H13" s="62">
        <f t="shared" si="2"/>
        <v>0</v>
      </c>
      <c r="I13" s="62">
        <f t="shared" si="2"/>
        <v>0</v>
      </c>
      <c r="J13" s="19"/>
      <c r="K13" s="19"/>
      <c r="L13" s="19"/>
      <c r="M13" s="19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  <c r="IW13" s="20"/>
    </row>
    <row r="14" spans="1:257" s="21" customFormat="1" ht="17.100000000000001" customHeight="1" x14ac:dyDescent="0.25">
      <c r="A14" s="17"/>
      <c r="B14" s="29"/>
      <c r="C14" s="44"/>
      <c r="D14" s="30"/>
      <c r="E14" s="63"/>
      <c r="F14" s="63"/>
      <c r="G14" s="63"/>
      <c r="H14" s="63"/>
      <c r="I14" s="63"/>
      <c r="J14" s="19"/>
      <c r="K14" s="19"/>
      <c r="L14" s="19"/>
      <c r="M14" s="19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</row>
    <row r="15" spans="1:257" s="77" customFormat="1" ht="17.100000000000001" customHeight="1" x14ac:dyDescent="0.25">
      <c r="A15" s="46">
        <v>3198</v>
      </c>
      <c r="B15" s="46" t="s">
        <v>3</v>
      </c>
      <c r="C15" s="41">
        <v>48123</v>
      </c>
      <c r="D15" s="41">
        <v>0</v>
      </c>
      <c r="E15" s="60">
        <f t="shared" ref="E15:E16" si="3">SUM(F15:I15)</f>
        <v>25000</v>
      </c>
      <c r="F15" s="60">
        <v>25000</v>
      </c>
      <c r="G15" s="60"/>
      <c r="H15" s="60"/>
      <c r="I15" s="60"/>
      <c r="J15" s="76"/>
      <c r="K15" s="76"/>
      <c r="L15" s="76"/>
      <c r="M15" s="76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</row>
    <row r="16" spans="1:257" ht="17.100000000000001" customHeight="1" x14ac:dyDescent="0.25">
      <c r="A16" s="3">
        <v>3117</v>
      </c>
      <c r="B16" s="22" t="s">
        <v>2</v>
      </c>
      <c r="C16" s="41">
        <v>128948</v>
      </c>
      <c r="D16" s="41">
        <v>75000</v>
      </c>
      <c r="E16" s="60">
        <f t="shared" si="3"/>
        <v>110000</v>
      </c>
      <c r="F16" s="60">
        <v>100000</v>
      </c>
      <c r="G16" s="60"/>
      <c r="H16" s="60">
        <v>10000</v>
      </c>
      <c r="I16" s="60"/>
      <c r="J16" s="9"/>
      <c r="K16" s="9"/>
      <c r="L16" s="9"/>
      <c r="M16" s="9"/>
    </row>
    <row r="17" spans="1:257" ht="17.100000000000001" customHeight="1" x14ac:dyDescent="0.25">
      <c r="A17" s="3">
        <v>3270</v>
      </c>
      <c r="B17" s="3" t="s">
        <v>4</v>
      </c>
      <c r="C17" s="41">
        <v>30933</v>
      </c>
      <c r="D17" s="11">
        <v>6000</v>
      </c>
      <c r="E17" s="60">
        <f>SUM(F17:I17)</f>
        <v>8000</v>
      </c>
      <c r="F17" s="60"/>
      <c r="G17" s="60"/>
      <c r="H17" s="60">
        <v>8000</v>
      </c>
      <c r="I17" s="60"/>
      <c r="J17" s="9"/>
      <c r="K17" s="9"/>
      <c r="L17" s="9"/>
      <c r="M17" s="9"/>
    </row>
    <row r="18" spans="1:257" ht="17.100000000000001" customHeight="1" x14ac:dyDescent="0.25">
      <c r="A18" s="3">
        <v>3490</v>
      </c>
      <c r="B18" s="3" t="s">
        <v>118</v>
      </c>
      <c r="C18" s="41"/>
      <c r="D18" s="11">
        <v>54000</v>
      </c>
      <c r="E18" s="60"/>
      <c r="F18" s="60"/>
      <c r="G18" s="60"/>
      <c r="H18" s="60"/>
      <c r="I18" s="60"/>
      <c r="J18" s="9"/>
      <c r="K18" s="9"/>
      <c r="L18" s="9"/>
      <c r="M18" s="9"/>
    </row>
    <row r="19" spans="1:257" ht="17.100000000000001" customHeight="1" x14ac:dyDescent="0.25">
      <c r="A19" s="3">
        <v>3900</v>
      </c>
      <c r="B19" s="3" t="s">
        <v>5</v>
      </c>
      <c r="C19" s="41"/>
      <c r="D19" s="11">
        <v>5000</v>
      </c>
      <c r="E19" s="60"/>
      <c r="F19" s="60"/>
      <c r="G19" s="60"/>
      <c r="H19" s="60"/>
      <c r="I19" s="60"/>
      <c r="J19" s="9"/>
      <c r="K19" s="9"/>
      <c r="L19" s="9"/>
      <c r="M19" s="9"/>
    </row>
    <row r="20" spans="1:257" ht="17.100000000000001" customHeight="1" x14ac:dyDescent="0.25">
      <c r="A20" s="3">
        <v>3920</v>
      </c>
      <c r="B20" s="3" t="s">
        <v>21</v>
      </c>
      <c r="C20" s="41">
        <v>62100</v>
      </c>
      <c r="D20" s="11">
        <v>75000</v>
      </c>
      <c r="E20" s="60">
        <f t="shared" ref="E20:E23" si="4">SUM(F20:I20)</f>
        <v>75000</v>
      </c>
      <c r="F20" s="60">
        <v>75000</v>
      </c>
      <c r="G20" s="60"/>
      <c r="H20" s="60"/>
      <c r="I20" s="60"/>
      <c r="J20" s="9"/>
      <c r="K20" s="9"/>
      <c r="L20" s="9"/>
      <c r="M20" s="9"/>
    </row>
    <row r="21" spans="1:257" ht="17.100000000000001" customHeight="1" x14ac:dyDescent="0.25">
      <c r="A21" s="3">
        <v>3970</v>
      </c>
      <c r="B21" s="3" t="s">
        <v>54</v>
      </c>
      <c r="C21" s="41">
        <v>369193</v>
      </c>
      <c r="D21" s="11">
        <v>54000</v>
      </c>
      <c r="E21" s="60">
        <f t="shared" si="4"/>
        <v>450000</v>
      </c>
      <c r="F21" s="60"/>
      <c r="G21" s="60">
        <v>350000</v>
      </c>
      <c r="H21" s="60">
        <v>100000</v>
      </c>
      <c r="I21" s="60"/>
      <c r="J21" s="9"/>
      <c r="K21" s="9"/>
      <c r="L21" s="9"/>
      <c r="M21" s="9"/>
    </row>
    <row r="22" spans="1:257" ht="17.100000000000001" customHeight="1" x14ac:dyDescent="0.25">
      <c r="A22" s="3">
        <v>3980</v>
      </c>
      <c r="B22" s="3" t="s">
        <v>7</v>
      </c>
      <c r="C22" s="41">
        <v>370750</v>
      </c>
      <c r="D22" s="11">
        <v>442000</v>
      </c>
      <c r="E22" s="60">
        <f t="shared" si="4"/>
        <v>455000</v>
      </c>
      <c r="F22" s="60"/>
      <c r="G22" s="60">
        <v>350000</v>
      </c>
      <c r="H22" s="60">
        <v>80000</v>
      </c>
      <c r="I22" s="60">
        <v>25000</v>
      </c>
      <c r="J22" s="9"/>
      <c r="K22" s="9"/>
      <c r="L22" s="9"/>
      <c r="M22" s="9"/>
    </row>
    <row r="23" spans="1:257" ht="17.100000000000001" customHeight="1" x14ac:dyDescent="0.25">
      <c r="A23" s="3">
        <v>3990</v>
      </c>
      <c r="B23" s="3" t="s">
        <v>22</v>
      </c>
      <c r="C23" s="42">
        <v>126001</v>
      </c>
      <c r="D23" s="11">
        <v>147000</v>
      </c>
      <c r="E23" s="60">
        <f t="shared" si="4"/>
        <v>215000</v>
      </c>
      <c r="F23" s="60">
        <v>90000</v>
      </c>
      <c r="G23" s="60">
        <v>100000</v>
      </c>
      <c r="H23" s="60">
        <v>25000</v>
      </c>
      <c r="I23" s="60"/>
      <c r="J23" s="9"/>
      <c r="K23" s="9"/>
      <c r="L23" s="9"/>
      <c r="M23" s="9"/>
    </row>
    <row r="24" spans="1:257" s="21" customFormat="1" ht="17.100000000000001" customHeight="1" x14ac:dyDescent="0.25">
      <c r="A24" s="17"/>
      <c r="B24" s="28" t="s">
        <v>5</v>
      </c>
      <c r="C24" s="43">
        <f t="shared" ref="C24:I24" si="5">SUM(C15:C23)</f>
        <v>1136048</v>
      </c>
      <c r="D24" s="26">
        <f t="shared" si="5"/>
        <v>858000</v>
      </c>
      <c r="E24" s="62">
        <f t="shared" si="5"/>
        <v>1338000</v>
      </c>
      <c r="F24" s="62">
        <f t="shared" si="5"/>
        <v>290000</v>
      </c>
      <c r="G24" s="62">
        <f t="shared" si="5"/>
        <v>800000</v>
      </c>
      <c r="H24" s="62">
        <f t="shared" si="5"/>
        <v>223000</v>
      </c>
      <c r="I24" s="62">
        <f t="shared" si="5"/>
        <v>25000</v>
      </c>
      <c r="J24" s="19"/>
      <c r="K24" s="19"/>
      <c r="L24" s="19"/>
      <c r="M24" s="19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  <c r="IW24" s="20"/>
    </row>
    <row r="25" spans="1:257" s="21" customFormat="1" ht="17.100000000000001" customHeight="1" x14ac:dyDescent="0.25">
      <c r="A25" s="17"/>
      <c r="B25" s="31"/>
      <c r="C25" s="41"/>
      <c r="D25" s="11"/>
      <c r="E25" s="60"/>
      <c r="F25" s="60"/>
      <c r="G25" s="60"/>
      <c r="H25" s="60"/>
      <c r="I25" s="60"/>
      <c r="J25" s="19"/>
      <c r="K25" s="19"/>
      <c r="L25" s="19"/>
      <c r="M25" s="19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  <c r="IW25" s="20"/>
    </row>
    <row r="26" spans="1:257" ht="17.100000000000001" customHeight="1" x14ac:dyDescent="0.3">
      <c r="A26" s="2"/>
      <c r="B26" s="32" t="s">
        <v>24</v>
      </c>
      <c r="C26" s="45">
        <f t="shared" ref="C26:I26" si="6">+C7+C13+C24</f>
        <v>1552037</v>
      </c>
      <c r="D26" s="13">
        <f t="shared" si="6"/>
        <v>1626000</v>
      </c>
      <c r="E26" s="64">
        <f t="shared" si="6"/>
        <v>2078000</v>
      </c>
      <c r="F26" s="64">
        <f t="shared" si="6"/>
        <v>1030000</v>
      </c>
      <c r="G26" s="64">
        <f t="shared" si="6"/>
        <v>800000</v>
      </c>
      <c r="H26" s="64">
        <f t="shared" si="6"/>
        <v>223000</v>
      </c>
      <c r="I26" s="64">
        <f t="shared" si="6"/>
        <v>25000</v>
      </c>
      <c r="J26" s="10"/>
      <c r="K26" s="10"/>
      <c r="L26" s="10"/>
      <c r="M26" s="10"/>
    </row>
    <row r="27" spans="1:257" ht="17.100000000000001" customHeight="1" x14ac:dyDescent="0.25">
      <c r="A27" s="2"/>
      <c r="B27" s="8"/>
      <c r="C27" s="46"/>
      <c r="D27" s="3"/>
      <c r="E27" s="65"/>
      <c r="F27" s="65"/>
      <c r="G27" s="65"/>
      <c r="H27" s="65"/>
      <c r="I27" s="65"/>
      <c r="J27" s="9"/>
      <c r="K27" s="9"/>
      <c r="L27" s="9"/>
      <c r="M27" s="9"/>
    </row>
    <row r="28" spans="1:257" ht="17.100000000000001" customHeight="1" x14ac:dyDescent="0.25">
      <c r="A28" s="2"/>
      <c r="B28" s="2"/>
      <c r="C28" s="46"/>
      <c r="D28" s="3"/>
      <c r="E28" s="65"/>
      <c r="F28" s="65"/>
      <c r="G28" s="65"/>
      <c r="H28" s="65"/>
      <c r="I28" s="65"/>
      <c r="J28" s="9"/>
      <c r="K28" s="9"/>
      <c r="L28" s="9"/>
      <c r="M28" s="9"/>
    </row>
    <row r="29" spans="1:257" ht="17.25" customHeight="1" x14ac:dyDescent="0.3">
      <c r="A29" s="2"/>
      <c r="B29" s="35" t="s">
        <v>40</v>
      </c>
      <c r="C29" s="41"/>
      <c r="D29" s="11"/>
      <c r="E29" s="60"/>
      <c r="F29" s="60"/>
      <c r="G29" s="60"/>
      <c r="H29" s="60"/>
      <c r="I29" s="60"/>
      <c r="J29" s="9"/>
      <c r="K29" s="9"/>
      <c r="L29" s="9"/>
      <c r="M29" s="9"/>
    </row>
    <row r="30" spans="1:257" ht="17.25" customHeight="1" x14ac:dyDescent="0.3">
      <c r="A30" s="2"/>
      <c r="B30" s="35"/>
      <c r="C30" s="41"/>
      <c r="D30" s="11"/>
      <c r="E30" s="60"/>
      <c r="F30" s="60"/>
      <c r="G30" s="60"/>
      <c r="H30" s="60"/>
      <c r="I30" s="60"/>
      <c r="J30" s="9"/>
      <c r="K30" s="9"/>
      <c r="L30" s="9"/>
      <c r="M30" s="9"/>
    </row>
    <row r="31" spans="1:257" ht="17.100000000000001" customHeight="1" x14ac:dyDescent="0.25">
      <c r="A31" s="3">
        <v>6015</v>
      </c>
      <c r="B31" s="27" t="s">
        <v>104</v>
      </c>
      <c r="C31" s="42">
        <v>41365</v>
      </c>
      <c r="D31" s="16">
        <v>54000</v>
      </c>
      <c r="E31" s="61">
        <f t="shared" ref="E31:E32" si="7">SUM(F31:I31)</f>
        <v>55000</v>
      </c>
      <c r="F31" s="61">
        <v>55000</v>
      </c>
      <c r="G31" s="61"/>
      <c r="H31" s="61"/>
      <c r="I31" s="61"/>
      <c r="J31" s="9"/>
      <c r="K31" s="9"/>
      <c r="L31" s="9"/>
      <c r="M31" s="9"/>
    </row>
    <row r="32" spans="1:257" s="21" customFormat="1" ht="17.100000000000001" customHeight="1" x14ac:dyDescent="0.25">
      <c r="A32" s="23"/>
      <c r="B32" s="28" t="s">
        <v>9</v>
      </c>
      <c r="C32" s="43">
        <f>SUM(C31:C31)</f>
        <v>41365</v>
      </c>
      <c r="D32" s="26">
        <f>SUM(D31)</f>
        <v>54000</v>
      </c>
      <c r="E32" s="62">
        <f t="shared" si="7"/>
        <v>55000</v>
      </c>
      <c r="F32" s="62">
        <f>SUM(F31:F31)</f>
        <v>55000</v>
      </c>
      <c r="G32" s="62">
        <v>0</v>
      </c>
      <c r="H32" s="62">
        <f>SUM(H31:H31)</f>
        <v>0</v>
      </c>
      <c r="I32" s="62">
        <f>SUM(I31:I31)</f>
        <v>0</v>
      </c>
      <c r="J32" s="23"/>
      <c r="K32" s="23"/>
      <c r="L32" s="23"/>
      <c r="M32" s="23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  <c r="IN32" s="20"/>
      <c r="IO32" s="20"/>
      <c r="IP32" s="20"/>
      <c r="IQ32" s="20"/>
      <c r="IR32" s="20"/>
      <c r="IS32" s="20"/>
      <c r="IT32" s="20"/>
      <c r="IU32" s="20"/>
      <c r="IV32" s="20"/>
      <c r="IW32" s="20"/>
    </row>
    <row r="33" spans="1:257" ht="17.100000000000001" customHeight="1" x14ac:dyDescent="0.25">
      <c r="A33" s="2"/>
      <c r="B33" s="8"/>
      <c r="C33" s="41"/>
      <c r="D33" s="11"/>
      <c r="E33" s="60"/>
      <c r="F33" s="60"/>
      <c r="G33" s="60"/>
      <c r="H33" s="60"/>
      <c r="I33" s="60"/>
      <c r="J33" s="9"/>
      <c r="K33" s="9"/>
      <c r="L33" s="9"/>
      <c r="M33" s="9"/>
    </row>
    <row r="34" spans="1:257" ht="17.100000000000001" customHeight="1" x14ac:dyDescent="0.25">
      <c r="A34" s="3">
        <v>4000</v>
      </c>
      <c r="B34" s="27" t="s">
        <v>84</v>
      </c>
      <c r="C34" s="42">
        <v>41365</v>
      </c>
      <c r="D34" s="16">
        <v>32000</v>
      </c>
      <c r="E34" s="61">
        <f t="shared" ref="E34:E35" si="8">SUM(F34:I34)</f>
        <v>45000</v>
      </c>
      <c r="F34" s="61">
        <v>40000</v>
      </c>
      <c r="G34" s="61"/>
      <c r="H34" s="61">
        <v>5000</v>
      </c>
      <c r="I34" s="61"/>
      <c r="J34" s="9"/>
      <c r="K34" s="9"/>
      <c r="L34" s="9"/>
      <c r="M34" s="9"/>
    </row>
    <row r="35" spans="1:257" s="21" customFormat="1" ht="17.100000000000001" customHeight="1" x14ac:dyDescent="0.25">
      <c r="A35" s="23"/>
      <c r="B35" s="28" t="s">
        <v>9</v>
      </c>
      <c r="C35" s="43">
        <f>SUM(C34:C34)</f>
        <v>41365</v>
      </c>
      <c r="D35" s="26">
        <f>SUM(D34)</f>
        <v>32000</v>
      </c>
      <c r="E35" s="62">
        <f t="shared" si="8"/>
        <v>45000</v>
      </c>
      <c r="F35" s="62">
        <f>SUM(F34:F34)</f>
        <v>40000</v>
      </c>
      <c r="G35" s="62">
        <v>0</v>
      </c>
      <c r="H35" s="62">
        <f>SUM(H34:H34)</f>
        <v>5000</v>
      </c>
      <c r="I35" s="62">
        <f>SUM(I34:I34)</f>
        <v>0</v>
      </c>
      <c r="J35" s="23"/>
      <c r="K35" s="23"/>
      <c r="L35" s="23"/>
      <c r="M35" s="23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  <c r="IV35" s="20"/>
      <c r="IW35" s="20"/>
    </row>
    <row r="36" spans="1:257" s="21" customFormat="1" ht="17.100000000000001" customHeight="1" x14ac:dyDescent="0.25">
      <c r="A36" s="23"/>
      <c r="B36" s="17"/>
      <c r="C36" s="47"/>
      <c r="D36" s="18"/>
      <c r="E36" s="66"/>
      <c r="F36" s="66"/>
      <c r="G36" s="66"/>
      <c r="H36" s="66"/>
      <c r="I36" s="66"/>
      <c r="J36" s="23"/>
      <c r="K36" s="23"/>
      <c r="L36" s="23"/>
      <c r="M36" s="23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  <c r="IT36" s="20"/>
      <c r="IU36" s="20"/>
      <c r="IV36" s="20"/>
      <c r="IW36" s="20"/>
    </row>
    <row r="37" spans="1:257" ht="17.100000000000001" customHeight="1" x14ac:dyDescent="0.25">
      <c r="A37" s="3">
        <v>6500</v>
      </c>
      <c r="B37" s="3" t="s">
        <v>26</v>
      </c>
      <c r="C37" s="41">
        <v>189105</v>
      </c>
      <c r="D37" s="11">
        <v>72000</v>
      </c>
      <c r="E37" s="60">
        <f t="shared" ref="E37:E61" si="9">SUM(F37:I37)</f>
        <v>70000</v>
      </c>
      <c r="F37" s="60"/>
      <c r="G37" s="60">
        <v>40000</v>
      </c>
      <c r="H37" s="60">
        <v>20000</v>
      </c>
      <c r="I37" s="60">
        <v>10000</v>
      </c>
      <c r="J37" s="2"/>
      <c r="K37" s="2"/>
      <c r="L37" s="2"/>
      <c r="M37" s="2"/>
    </row>
    <row r="38" spans="1:257" ht="17.100000000000001" customHeight="1" x14ac:dyDescent="0.25">
      <c r="A38" s="3">
        <v>6530</v>
      </c>
      <c r="B38" s="3" t="s">
        <v>85</v>
      </c>
      <c r="C38" s="41">
        <v>11588</v>
      </c>
      <c r="D38" s="11">
        <v>0</v>
      </c>
      <c r="E38" s="60">
        <f>SUM(F38:I38)</f>
        <v>40000</v>
      </c>
      <c r="F38" s="60"/>
      <c r="G38" s="60">
        <v>20000</v>
      </c>
      <c r="H38" s="60">
        <v>20000</v>
      </c>
      <c r="I38" s="60"/>
      <c r="J38" s="9"/>
      <c r="K38" s="9"/>
      <c r="L38" s="9"/>
      <c r="M38" s="9"/>
    </row>
    <row r="39" spans="1:257" ht="17.100000000000001" customHeight="1" x14ac:dyDescent="0.25">
      <c r="A39" s="3">
        <v>6551</v>
      </c>
      <c r="B39" s="27" t="s">
        <v>12</v>
      </c>
      <c r="C39" s="42">
        <v>31876</v>
      </c>
      <c r="D39" s="16">
        <v>0</v>
      </c>
      <c r="E39" s="61">
        <f t="shared" si="9"/>
        <v>25000</v>
      </c>
      <c r="F39" s="61"/>
      <c r="G39" s="61"/>
      <c r="H39" s="61">
        <v>15000</v>
      </c>
      <c r="I39" s="61">
        <v>10000</v>
      </c>
      <c r="J39" s="9"/>
      <c r="K39" s="9"/>
      <c r="L39" s="9"/>
      <c r="M39" s="9"/>
    </row>
    <row r="40" spans="1:257" ht="17.100000000000001" customHeight="1" x14ac:dyDescent="0.25">
      <c r="A40" s="3">
        <v>6590</v>
      </c>
      <c r="B40" s="73" t="s">
        <v>86</v>
      </c>
      <c r="C40" s="74"/>
      <c r="D40" s="75">
        <v>24000</v>
      </c>
      <c r="E40" s="61">
        <f t="shared" si="9"/>
        <v>50000</v>
      </c>
      <c r="F40" s="61">
        <v>25000</v>
      </c>
      <c r="G40" s="61">
        <v>25000</v>
      </c>
      <c r="H40" s="66"/>
      <c r="I40" s="66"/>
      <c r="J40" s="9"/>
      <c r="K40" s="9"/>
      <c r="L40" s="9"/>
      <c r="M40" s="9"/>
    </row>
    <row r="41" spans="1:257" s="21" customFormat="1" ht="17.100000000000001" customHeight="1" x14ac:dyDescent="0.25">
      <c r="A41" s="17"/>
      <c r="B41" s="28" t="s">
        <v>41</v>
      </c>
      <c r="C41" s="43">
        <f>SUM(C37:C39)</f>
        <v>232569</v>
      </c>
      <c r="D41" s="26">
        <f>SUM(D37:D40)</f>
        <v>96000</v>
      </c>
      <c r="E41" s="62">
        <f>SUM(E37:E40)</f>
        <v>185000</v>
      </c>
      <c r="F41" s="62">
        <f t="shared" ref="F41:I41" si="10">SUM(F37:F40)</f>
        <v>25000</v>
      </c>
      <c r="G41" s="62">
        <f t="shared" si="10"/>
        <v>85000</v>
      </c>
      <c r="H41" s="62">
        <f t="shared" si="10"/>
        <v>55000</v>
      </c>
      <c r="I41" s="62">
        <f t="shared" si="10"/>
        <v>20000</v>
      </c>
      <c r="J41" s="19"/>
      <c r="K41" s="19"/>
      <c r="L41" s="19"/>
      <c r="M41" s="19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  <c r="IK41" s="20"/>
      <c r="IL41" s="20"/>
      <c r="IM41" s="20"/>
      <c r="IN41" s="20"/>
      <c r="IO41" s="20"/>
      <c r="IP41" s="20"/>
      <c r="IQ41" s="20"/>
      <c r="IR41" s="20"/>
      <c r="IS41" s="20"/>
      <c r="IT41" s="20"/>
      <c r="IU41" s="20"/>
      <c r="IV41" s="20"/>
      <c r="IW41" s="20"/>
    </row>
    <row r="42" spans="1:257" s="21" customFormat="1" ht="17.100000000000001" customHeight="1" x14ac:dyDescent="0.25">
      <c r="A42" s="17"/>
      <c r="B42" s="17"/>
      <c r="C42" s="47"/>
      <c r="D42" s="18"/>
      <c r="E42" s="66"/>
      <c r="F42" s="66"/>
      <c r="G42" s="66"/>
      <c r="H42" s="66"/>
      <c r="I42" s="66"/>
      <c r="J42" s="19"/>
      <c r="K42" s="19"/>
      <c r="L42" s="19"/>
      <c r="M42" s="19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  <c r="IN42" s="20"/>
      <c r="IO42" s="20"/>
      <c r="IP42" s="20"/>
      <c r="IQ42" s="20"/>
      <c r="IR42" s="20"/>
      <c r="IS42" s="20"/>
      <c r="IT42" s="20"/>
      <c r="IU42" s="20"/>
      <c r="IV42" s="20"/>
      <c r="IW42" s="20"/>
    </row>
    <row r="43" spans="1:257" ht="17.100000000000001" customHeight="1" x14ac:dyDescent="0.25">
      <c r="A43" s="3">
        <v>6630</v>
      </c>
      <c r="B43" s="3" t="s">
        <v>13</v>
      </c>
      <c r="C43" s="41">
        <v>1359404</v>
      </c>
      <c r="D43" s="11">
        <v>207000</v>
      </c>
      <c r="E43" s="60">
        <f t="shared" si="9"/>
        <v>30000</v>
      </c>
      <c r="F43" s="60"/>
      <c r="G43" s="60">
        <v>30000</v>
      </c>
      <c r="H43" s="60"/>
      <c r="I43" s="60"/>
      <c r="J43" s="9"/>
      <c r="K43" s="9"/>
      <c r="L43" s="9"/>
      <c r="M43" s="9"/>
    </row>
    <row r="44" spans="1:257" ht="17.100000000000001" customHeight="1" x14ac:dyDescent="0.25">
      <c r="A44" s="3">
        <v>6600</v>
      </c>
      <c r="B44" s="27" t="s">
        <v>87</v>
      </c>
      <c r="C44" s="42"/>
      <c r="D44" s="11">
        <v>37000</v>
      </c>
      <c r="E44" s="60">
        <f t="shared" si="9"/>
        <v>20000</v>
      </c>
      <c r="F44" s="61">
        <v>20000</v>
      </c>
      <c r="G44" s="61"/>
      <c r="H44" s="61"/>
      <c r="I44" s="61"/>
      <c r="J44" s="9"/>
      <c r="K44" s="9"/>
      <c r="L44" s="9"/>
      <c r="M44" s="9"/>
    </row>
    <row r="45" spans="1:257" ht="17.100000000000001" customHeight="1" x14ac:dyDescent="0.25">
      <c r="A45" s="3">
        <v>6631</v>
      </c>
      <c r="B45" s="27" t="s">
        <v>88</v>
      </c>
      <c r="C45" s="42"/>
      <c r="D45" s="11">
        <v>0</v>
      </c>
      <c r="E45" s="60">
        <f t="shared" si="9"/>
        <v>15000</v>
      </c>
      <c r="F45" s="61"/>
      <c r="G45" s="61"/>
      <c r="H45" s="61">
        <v>15000</v>
      </c>
      <c r="I45" s="61"/>
      <c r="J45" s="9"/>
      <c r="K45" s="9"/>
      <c r="L45" s="9"/>
      <c r="M45" s="9"/>
    </row>
    <row r="46" spans="1:257" s="21" customFormat="1" ht="17.100000000000001" customHeight="1" x14ac:dyDescent="0.25">
      <c r="A46" s="17"/>
      <c r="B46" s="28" t="s">
        <v>42</v>
      </c>
      <c r="C46" s="43">
        <f t="shared" ref="C46:I46" si="11">SUM(C43:C45)</f>
        <v>1359404</v>
      </c>
      <c r="D46" s="26">
        <f t="shared" si="11"/>
        <v>244000</v>
      </c>
      <c r="E46" s="62">
        <f t="shared" si="11"/>
        <v>65000</v>
      </c>
      <c r="F46" s="62">
        <f t="shared" si="11"/>
        <v>20000</v>
      </c>
      <c r="G46" s="62">
        <f t="shared" si="11"/>
        <v>30000</v>
      </c>
      <c r="H46" s="62">
        <f t="shared" si="11"/>
        <v>15000</v>
      </c>
      <c r="I46" s="62">
        <f t="shared" si="11"/>
        <v>0</v>
      </c>
      <c r="J46" s="23"/>
      <c r="K46" s="23"/>
      <c r="L46" s="23"/>
      <c r="M46" s="23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  <c r="IV46" s="20"/>
      <c r="IW46" s="20"/>
    </row>
    <row r="47" spans="1:257" s="21" customFormat="1" ht="17.100000000000001" customHeight="1" x14ac:dyDescent="0.25">
      <c r="A47" s="17"/>
      <c r="B47" s="17"/>
      <c r="C47" s="47"/>
      <c r="D47" s="18"/>
      <c r="E47" s="66"/>
      <c r="F47" s="66"/>
      <c r="G47" s="66"/>
      <c r="H47" s="66"/>
      <c r="I47" s="66"/>
      <c r="J47" s="23"/>
      <c r="K47" s="23"/>
      <c r="L47" s="23"/>
      <c r="M47" s="23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  <c r="IU47" s="20"/>
      <c r="IV47" s="20"/>
      <c r="IW47" s="20"/>
    </row>
    <row r="48" spans="1:257" ht="17.100000000000001" customHeight="1" x14ac:dyDescent="0.25">
      <c r="A48" s="3">
        <v>6705</v>
      </c>
      <c r="B48" s="27" t="s">
        <v>27</v>
      </c>
      <c r="C48" s="42">
        <v>60502</v>
      </c>
      <c r="D48" s="16">
        <v>71000</v>
      </c>
      <c r="E48" s="61">
        <f t="shared" si="9"/>
        <v>70000</v>
      </c>
      <c r="F48" s="61">
        <v>70000</v>
      </c>
      <c r="G48" s="61"/>
      <c r="H48" s="61"/>
      <c r="I48" s="61"/>
      <c r="J48" s="2"/>
      <c r="K48" s="2"/>
      <c r="L48" s="2"/>
      <c r="M48" s="2"/>
    </row>
    <row r="49" spans="1:257" s="21" customFormat="1" ht="17.100000000000001" customHeight="1" x14ac:dyDescent="0.25">
      <c r="A49" s="17"/>
      <c r="B49" s="28" t="s">
        <v>43</v>
      </c>
      <c r="C49" s="43">
        <f t="shared" ref="C49:I49" si="12">SUM(C48)</f>
        <v>60502</v>
      </c>
      <c r="D49" s="26">
        <f t="shared" ref="D49" si="13">SUM(D48)</f>
        <v>71000</v>
      </c>
      <c r="E49" s="62">
        <f t="shared" si="12"/>
        <v>70000</v>
      </c>
      <c r="F49" s="62">
        <f t="shared" si="12"/>
        <v>70000</v>
      </c>
      <c r="G49" s="62">
        <v>0</v>
      </c>
      <c r="H49" s="62">
        <f t="shared" si="12"/>
        <v>0</v>
      </c>
      <c r="I49" s="62">
        <f t="shared" si="12"/>
        <v>0</v>
      </c>
      <c r="J49" s="23"/>
      <c r="K49" s="23"/>
      <c r="L49" s="23"/>
      <c r="M49" s="23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  <c r="IT49" s="20"/>
      <c r="IU49" s="20"/>
      <c r="IV49" s="20"/>
      <c r="IW49" s="20"/>
    </row>
    <row r="50" spans="1:257" s="21" customFormat="1" ht="17.100000000000001" customHeight="1" x14ac:dyDescent="0.25">
      <c r="A50" s="17"/>
      <c r="B50" s="17"/>
      <c r="C50" s="47"/>
      <c r="D50" s="18"/>
      <c r="E50" s="66"/>
      <c r="F50" s="66"/>
      <c r="G50" s="66"/>
      <c r="H50" s="66"/>
      <c r="I50" s="66"/>
      <c r="J50" s="23"/>
      <c r="K50" s="23"/>
      <c r="L50" s="23"/>
      <c r="M50" s="23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  <c r="IT50" s="20"/>
      <c r="IU50" s="20"/>
      <c r="IV50" s="20"/>
      <c r="IW50" s="20"/>
    </row>
    <row r="51" spans="1:257" ht="17.100000000000001" customHeight="1" x14ac:dyDescent="0.25">
      <c r="A51" s="54" t="s">
        <v>114</v>
      </c>
      <c r="B51" s="3" t="s">
        <v>115</v>
      </c>
      <c r="C51" s="41">
        <v>38575</v>
      </c>
      <c r="D51" s="11">
        <f>2000+4000</f>
        <v>6000</v>
      </c>
      <c r="E51" s="60">
        <f t="shared" si="9"/>
        <v>15000</v>
      </c>
      <c r="F51" s="60">
        <v>15000</v>
      </c>
      <c r="G51" s="60"/>
      <c r="H51" s="60"/>
      <c r="I51" s="60"/>
      <c r="J51" s="9"/>
      <c r="K51" s="9"/>
      <c r="L51" s="9"/>
      <c r="M51" s="9"/>
    </row>
    <row r="52" spans="1:257" ht="17.100000000000001" customHeight="1" x14ac:dyDescent="0.25">
      <c r="A52" s="3">
        <v>6810</v>
      </c>
      <c r="B52" s="3" t="s">
        <v>28</v>
      </c>
      <c r="C52" s="41">
        <v>9262</v>
      </c>
      <c r="D52" s="11">
        <v>32000</v>
      </c>
      <c r="E52" s="60">
        <f t="shared" si="9"/>
        <v>40000</v>
      </c>
      <c r="F52" s="60">
        <v>40000</v>
      </c>
      <c r="G52" s="60"/>
      <c r="H52" s="60"/>
      <c r="I52" s="60"/>
      <c r="J52" s="9"/>
      <c r="K52" s="9"/>
      <c r="L52" s="9"/>
      <c r="M52" s="9"/>
    </row>
    <row r="53" spans="1:257" ht="17.100000000000001" customHeight="1" x14ac:dyDescent="0.25">
      <c r="A53" s="3">
        <v>6910</v>
      </c>
      <c r="B53" s="27" t="s">
        <v>92</v>
      </c>
      <c r="C53" s="42"/>
      <c r="D53" s="16">
        <v>1000</v>
      </c>
      <c r="E53" s="60">
        <f t="shared" si="9"/>
        <v>5000</v>
      </c>
      <c r="F53" s="61">
        <v>5000</v>
      </c>
      <c r="G53" s="61"/>
      <c r="H53" s="61"/>
      <c r="I53" s="61"/>
      <c r="J53" s="9"/>
      <c r="K53" s="9"/>
      <c r="L53" s="9"/>
      <c r="M53" s="9"/>
    </row>
    <row r="54" spans="1:257" s="21" customFormat="1" ht="17.100000000000001" customHeight="1" x14ac:dyDescent="0.25">
      <c r="A54" s="17"/>
      <c r="B54" s="28" t="s">
        <v>44</v>
      </c>
      <c r="C54" s="43">
        <f>SUM(C51:C53)</f>
        <v>47837</v>
      </c>
      <c r="D54" s="26">
        <f>SUM(D51:D53)</f>
        <v>39000</v>
      </c>
      <c r="E54" s="62">
        <f>SUM(E51:E53)</f>
        <v>60000</v>
      </c>
      <c r="F54" s="62">
        <f>SUM(F51:F53)</f>
        <v>60000</v>
      </c>
      <c r="G54" s="62">
        <v>0</v>
      </c>
      <c r="H54" s="62">
        <f>SUM(H51:H53)</f>
        <v>0</v>
      </c>
      <c r="I54" s="62">
        <f>SUM(I51:I53)</f>
        <v>0</v>
      </c>
      <c r="J54" s="19"/>
      <c r="K54" s="19"/>
      <c r="L54" s="19"/>
      <c r="M54" s="19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  <c r="IN54" s="20"/>
      <c r="IO54" s="20"/>
      <c r="IP54" s="20"/>
      <c r="IQ54" s="20"/>
      <c r="IR54" s="20"/>
      <c r="IS54" s="20"/>
      <c r="IT54" s="20"/>
      <c r="IU54" s="20"/>
      <c r="IV54" s="20"/>
      <c r="IW54" s="20"/>
    </row>
    <row r="55" spans="1:257" s="21" customFormat="1" ht="17.100000000000001" customHeight="1" x14ac:dyDescent="0.25">
      <c r="A55" s="17"/>
      <c r="B55" s="17"/>
      <c r="C55" s="47"/>
      <c r="D55" s="18"/>
      <c r="E55" s="66"/>
      <c r="F55" s="66"/>
      <c r="G55" s="66"/>
      <c r="H55" s="66"/>
      <c r="I55" s="66"/>
      <c r="J55" s="19"/>
      <c r="K55" s="19"/>
      <c r="L55" s="19"/>
      <c r="M55" s="19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  <c r="IV55" s="20"/>
      <c r="IW55" s="20"/>
    </row>
    <row r="56" spans="1:257" ht="17.100000000000001" customHeight="1" x14ac:dyDescent="0.25">
      <c r="A56" s="3">
        <v>4010</v>
      </c>
      <c r="B56" s="3" t="s">
        <v>30</v>
      </c>
      <c r="C56" s="41">
        <v>25480</v>
      </c>
      <c r="D56" s="11">
        <v>18000</v>
      </c>
      <c r="E56" s="60">
        <f t="shared" si="9"/>
        <v>25000</v>
      </c>
      <c r="F56" s="60"/>
      <c r="G56" s="60"/>
      <c r="H56" s="60">
        <v>25000</v>
      </c>
      <c r="I56" s="60"/>
      <c r="J56" s="9"/>
      <c r="K56" s="9"/>
      <c r="L56" s="9"/>
      <c r="M56" s="9"/>
    </row>
    <row r="57" spans="1:257" ht="17.100000000000001" customHeight="1" x14ac:dyDescent="0.25">
      <c r="A57" s="3">
        <v>5100</v>
      </c>
      <c r="B57" s="3" t="s">
        <v>66</v>
      </c>
      <c r="C57" s="41"/>
      <c r="D57" s="11">
        <f>30000+6000</f>
        <v>36000</v>
      </c>
      <c r="E57" s="60">
        <f t="shared" si="9"/>
        <v>35000</v>
      </c>
      <c r="F57" s="60"/>
      <c r="G57" s="60">
        <v>35000</v>
      </c>
      <c r="H57" s="60"/>
      <c r="I57" s="60"/>
      <c r="J57" s="9"/>
      <c r="K57" s="9"/>
      <c r="L57" s="9"/>
      <c r="M57" s="9"/>
    </row>
    <row r="58" spans="1:257" ht="17.100000000000001" customHeight="1" x14ac:dyDescent="0.25">
      <c r="A58" s="3">
        <v>6300</v>
      </c>
      <c r="B58" s="3" t="s">
        <v>11</v>
      </c>
      <c r="C58" s="41">
        <v>37020</v>
      </c>
      <c r="D58" s="11">
        <v>35000</v>
      </c>
      <c r="E58" s="60">
        <f t="shared" si="9"/>
        <v>40000</v>
      </c>
      <c r="F58" s="60"/>
      <c r="G58" s="60">
        <v>40000</v>
      </c>
      <c r="H58" s="60"/>
      <c r="I58" s="60"/>
      <c r="J58" s="9"/>
      <c r="K58" s="9"/>
      <c r="L58" s="9"/>
      <c r="M58" s="9"/>
    </row>
    <row r="59" spans="1:257" ht="17.100000000000001" customHeight="1" x14ac:dyDescent="0.25">
      <c r="A59" s="3">
        <v>6310</v>
      </c>
      <c r="B59" s="3" t="s">
        <v>105</v>
      </c>
      <c r="C59" s="41">
        <v>30880</v>
      </c>
      <c r="D59" s="11">
        <v>8000</v>
      </c>
      <c r="E59" s="60">
        <f t="shared" si="9"/>
        <v>20000</v>
      </c>
      <c r="F59" s="60"/>
      <c r="G59" s="60">
        <v>20000</v>
      </c>
      <c r="H59" s="60"/>
      <c r="I59" s="60"/>
      <c r="J59" s="9"/>
      <c r="K59" s="9"/>
      <c r="L59" s="9"/>
      <c r="M59" s="9"/>
    </row>
    <row r="60" spans="1:257" ht="17.100000000000001" customHeight="1" x14ac:dyDescent="0.25">
      <c r="A60" s="54">
        <v>6735</v>
      </c>
      <c r="B60" s="3" t="s">
        <v>70</v>
      </c>
      <c r="C60" s="41"/>
      <c r="D60" s="11">
        <v>17000</v>
      </c>
      <c r="E60" s="60">
        <f t="shared" si="9"/>
        <v>20000</v>
      </c>
      <c r="F60" s="60"/>
      <c r="G60" s="60">
        <v>20000</v>
      </c>
      <c r="H60" s="60"/>
      <c r="I60" s="60"/>
      <c r="J60" s="9"/>
      <c r="K60" s="9"/>
      <c r="L60" s="9"/>
      <c r="M60" s="9"/>
    </row>
    <row r="61" spans="1:257" ht="17.100000000000001" customHeight="1" x14ac:dyDescent="0.25">
      <c r="A61" s="3">
        <v>6740</v>
      </c>
      <c r="B61" s="3" t="s">
        <v>14</v>
      </c>
      <c r="C61" s="41">
        <v>54273</v>
      </c>
      <c r="D61" s="41">
        <v>43000</v>
      </c>
      <c r="E61" s="60">
        <f t="shared" si="9"/>
        <v>80000</v>
      </c>
      <c r="F61" s="60"/>
      <c r="G61" s="60">
        <v>80000</v>
      </c>
      <c r="H61" s="60"/>
      <c r="I61" s="60"/>
      <c r="J61" s="9"/>
      <c r="K61" s="9"/>
      <c r="L61" s="9"/>
      <c r="M61" s="9"/>
    </row>
    <row r="62" spans="1:257" ht="17.100000000000001" customHeight="1" x14ac:dyDescent="0.25">
      <c r="A62" s="3">
        <v>6991</v>
      </c>
      <c r="B62" s="3" t="s">
        <v>106</v>
      </c>
      <c r="C62" s="41"/>
      <c r="D62" s="41">
        <v>90000</v>
      </c>
      <c r="E62" s="60">
        <f>SUM(F62:I62)</f>
        <v>100000</v>
      </c>
      <c r="F62" s="60"/>
      <c r="G62" s="60">
        <v>100000</v>
      </c>
      <c r="H62" s="60"/>
      <c r="I62" s="60"/>
      <c r="J62" s="9"/>
      <c r="K62" s="9"/>
      <c r="L62" s="9"/>
      <c r="M62" s="9"/>
    </row>
    <row r="63" spans="1:257" ht="17.100000000000001" customHeight="1" x14ac:dyDescent="0.25">
      <c r="A63" s="3">
        <v>6998</v>
      </c>
      <c r="B63" s="3" t="s">
        <v>34</v>
      </c>
      <c r="C63" s="41">
        <v>119822</v>
      </c>
      <c r="D63" s="11">
        <v>1000</v>
      </c>
      <c r="E63" s="60">
        <f>SUM(F63:I63)</f>
        <v>25000</v>
      </c>
      <c r="F63" s="60">
        <v>10000</v>
      </c>
      <c r="G63" s="60"/>
      <c r="H63" s="60">
        <v>15000</v>
      </c>
      <c r="I63" s="60"/>
      <c r="J63" s="9"/>
      <c r="K63" s="9"/>
      <c r="L63" s="9"/>
      <c r="M63" s="9"/>
    </row>
    <row r="64" spans="1:257" ht="17.100000000000001" customHeight="1" x14ac:dyDescent="0.25">
      <c r="A64" s="3">
        <v>6996</v>
      </c>
      <c r="B64" s="3" t="s">
        <v>56</v>
      </c>
      <c r="C64" s="41"/>
      <c r="D64" s="11">
        <v>0</v>
      </c>
      <c r="E64" s="60">
        <f>SUM(F64:I64)</f>
        <v>100000</v>
      </c>
      <c r="F64" s="60"/>
      <c r="G64" s="60"/>
      <c r="H64" s="60">
        <v>100000</v>
      </c>
      <c r="I64" s="60"/>
      <c r="J64" s="9"/>
      <c r="K64" s="9"/>
      <c r="L64" s="9"/>
      <c r="M64" s="9"/>
    </row>
    <row r="65" spans="1:257" ht="17.100000000000001" customHeight="1" x14ac:dyDescent="0.25">
      <c r="A65" s="3">
        <v>6999</v>
      </c>
      <c r="B65" s="3" t="s">
        <v>35</v>
      </c>
      <c r="C65" s="41">
        <v>154398</v>
      </c>
      <c r="D65" s="11">
        <v>203000</v>
      </c>
      <c r="E65" s="60">
        <f>SUM(F65:I65)</f>
        <v>710000</v>
      </c>
      <c r="F65" s="60"/>
      <c r="G65" s="60">
        <v>600000</v>
      </c>
      <c r="H65" s="60">
        <v>70000</v>
      </c>
      <c r="I65" s="60">
        <v>40000</v>
      </c>
      <c r="J65" s="9"/>
      <c r="K65" s="9"/>
      <c r="L65" s="9"/>
      <c r="M65" s="9"/>
    </row>
    <row r="66" spans="1:257" ht="17.100000000000001" customHeight="1" x14ac:dyDescent="0.25">
      <c r="A66" s="3">
        <v>7410</v>
      </c>
      <c r="B66" s="3" t="s">
        <v>6</v>
      </c>
      <c r="C66" s="41">
        <v>4000</v>
      </c>
      <c r="D66" s="11">
        <v>6000</v>
      </c>
      <c r="E66" s="60">
        <f t="shared" ref="E66:E75" si="14">SUM(F66:I66)</f>
        <v>10000</v>
      </c>
      <c r="F66" s="60"/>
      <c r="G66" s="60">
        <v>5000</v>
      </c>
      <c r="H66" s="60">
        <v>5000</v>
      </c>
      <c r="I66" s="60"/>
      <c r="J66" s="9"/>
      <c r="K66" s="9"/>
      <c r="L66" s="9"/>
      <c r="M66" s="9"/>
    </row>
    <row r="67" spans="1:257" ht="17.100000000000001" customHeight="1" x14ac:dyDescent="0.25">
      <c r="A67" s="3">
        <v>7430</v>
      </c>
      <c r="B67" s="27" t="s">
        <v>8</v>
      </c>
      <c r="C67" s="42">
        <v>197719</v>
      </c>
      <c r="D67" s="16">
        <v>10000</v>
      </c>
      <c r="E67" s="61">
        <f t="shared" si="14"/>
        <v>50000</v>
      </c>
      <c r="F67" s="61"/>
      <c r="G67" s="61">
        <v>50000</v>
      </c>
      <c r="H67" s="61"/>
      <c r="I67" s="61"/>
      <c r="J67" s="9"/>
      <c r="K67" s="9"/>
      <c r="L67" s="9"/>
      <c r="M67" s="9"/>
    </row>
    <row r="68" spans="1:257" s="21" customFormat="1" ht="17.100000000000001" customHeight="1" x14ac:dyDescent="0.25">
      <c r="A68" s="17"/>
      <c r="B68" s="28" t="s">
        <v>45</v>
      </c>
      <c r="C68" s="43">
        <f t="shared" ref="C68:I68" si="15">SUM(C56:C67)</f>
        <v>623592</v>
      </c>
      <c r="D68" s="26">
        <f t="shared" si="15"/>
        <v>467000</v>
      </c>
      <c r="E68" s="62">
        <f>SUM(E56:E67)</f>
        <v>1215000</v>
      </c>
      <c r="F68" s="62">
        <f t="shared" si="15"/>
        <v>10000</v>
      </c>
      <c r="G68" s="62">
        <f>SUM(G56:G67)</f>
        <v>950000</v>
      </c>
      <c r="H68" s="62">
        <f>SUM(H56:H67)</f>
        <v>215000</v>
      </c>
      <c r="I68" s="62">
        <f t="shared" si="15"/>
        <v>40000</v>
      </c>
      <c r="J68" s="19"/>
      <c r="K68" s="19"/>
      <c r="L68" s="19"/>
      <c r="M68" s="19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  <c r="IO68" s="20"/>
      <c r="IP68" s="20"/>
      <c r="IQ68" s="20"/>
      <c r="IR68" s="20"/>
      <c r="IS68" s="20"/>
      <c r="IT68" s="20"/>
      <c r="IU68" s="20"/>
      <c r="IV68" s="20"/>
      <c r="IW68" s="20"/>
    </row>
    <row r="69" spans="1:257" s="21" customFormat="1" ht="17.100000000000001" customHeight="1" x14ac:dyDescent="0.25">
      <c r="A69" s="17"/>
      <c r="B69" s="17"/>
      <c r="C69" s="47"/>
      <c r="D69" s="18"/>
      <c r="E69" s="66"/>
      <c r="F69" s="66"/>
      <c r="G69" s="66"/>
      <c r="H69" s="66"/>
      <c r="I69" s="66"/>
      <c r="J69" s="19"/>
      <c r="K69" s="19"/>
      <c r="L69" s="19"/>
      <c r="M69" s="19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  <c r="II69" s="20"/>
      <c r="IJ69" s="20"/>
      <c r="IK69" s="20"/>
      <c r="IL69" s="20"/>
      <c r="IM69" s="20"/>
      <c r="IN69" s="20"/>
      <c r="IO69" s="20"/>
      <c r="IP69" s="20"/>
      <c r="IQ69" s="20"/>
      <c r="IR69" s="20"/>
      <c r="IS69" s="20"/>
      <c r="IT69" s="20"/>
      <c r="IU69" s="20"/>
      <c r="IV69" s="20"/>
      <c r="IW69" s="20"/>
    </row>
    <row r="70" spans="1:257" ht="17.100000000000001" customHeight="1" x14ac:dyDescent="0.25">
      <c r="A70" s="3">
        <v>7500</v>
      </c>
      <c r="B70" s="27" t="s">
        <v>36</v>
      </c>
      <c r="C70" s="42">
        <v>9936</v>
      </c>
      <c r="D70" s="16">
        <v>22000</v>
      </c>
      <c r="E70" s="61">
        <f t="shared" si="14"/>
        <v>20000</v>
      </c>
      <c r="F70" s="61">
        <v>20000</v>
      </c>
      <c r="G70" s="61"/>
      <c r="H70" s="61"/>
      <c r="I70" s="61"/>
      <c r="J70" s="2"/>
      <c r="K70" s="2"/>
      <c r="L70" s="2"/>
      <c r="M70" s="2"/>
    </row>
    <row r="71" spans="1:257" s="21" customFormat="1" ht="17.100000000000001" customHeight="1" x14ac:dyDescent="0.25">
      <c r="A71" s="17"/>
      <c r="B71" s="28" t="s">
        <v>36</v>
      </c>
      <c r="C71" s="43">
        <f t="shared" ref="C71:F71" si="16">SUM(C70)</f>
        <v>9936</v>
      </c>
      <c r="D71" s="26">
        <f t="shared" ref="D71" si="17">SUM(D70)</f>
        <v>22000</v>
      </c>
      <c r="E71" s="62">
        <f t="shared" si="16"/>
        <v>20000</v>
      </c>
      <c r="F71" s="62">
        <f t="shared" si="16"/>
        <v>20000</v>
      </c>
      <c r="G71" s="62"/>
      <c r="H71" s="62"/>
      <c r="I71" s="62"/>
      <c r="J71" s="23"/>
      <c r="K71" s="23"/>
      <c r="L71" s="23"/>
      <c r="M71" s="23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  <c r="HQ71" s="20"/>
      <c r="HR71" s="20"/>
      <c r="HS71" s="20"/>
      <c r="HT71" s="20"/>
      <c r="HU71" s="20"/>
      <c r="HV71" s="20"/>
      <c r="HW71" s="20"/>
      <c r="HX71" s="20"/>
      <c r="HY71" s="20"/>
      <c r="HZ71" s="20"/>
      <c r="IA71" s="20"/>
      <c r="IB71" s="20"/>
      <c r="IC71" s="20"/>
      <c r="ID71" s="20"/>
      <c r="IE71" s="20"/>
      <c r="IF71" s="20"/>
      <c r="IG71" s="20"/>
      <c r="IH71" s="20"/>
      <c r="II71" s="20"/>
      <c r="IJ71" s="20"/>
      <c r="IK71" s="20"/>
      <c r="IL71" s="20"/>
      <c r="IM71" s="20"/>
      <c r="IN71" s="20"/>
      <c r="IO71" s="20"/>
      <c r="IP71" s="20"/>
      <c r="IQ71" s="20"/>
      <c r="IR71" s="20"/>
      <c r="IS71" s="20"/>
      <c r="IT71" s="20"/>
      <c r="IU71" s="20"/>
      <c r="IV71" s="20"/>
      <c r="IW71" s="20"/>
    </row>
    <row r="72" spans="1:257" s="21" customFormat="1" ht="17.100000000000001" customHeight="1" x14ac:dyDescent="0.25">
      <c r="A72" s="17"/>
      <c r="B72" s="17"/>
      <c r="C72" s="47"/>
      <c r="D72" s="18"/>
      <c r="E72" s="66"/>
      <c r="F72" s="66"/>
      <c r="G72" s="66"/>
      <c r="H72" s="66"/>
      <c r="I72" s="66"/>
      <c r="J72" s="23"/>
      <c r="K72" s="23"/>
      <c r="L72" s="23"/>
      <c r="M72" s="23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  <c r="IB72" s="20"/>
      <c r="IC72" s="20"/>
      <c r="ID72" s="20"/>
      <c r="IE72" s="20"/>
      <c r="IF72" s="20"/>
      <c r="IG72" s="20"/>
      <c r="IH72" s="20"/>
      <c r="II72" s="20"/>
      <c r="IJ72" s="20"/>
      <c r="IK72" s="20"/>
      <c r="IL72" s="20"/>
      <c r="IM72" s="20"/>
      <c r="IN72" s="20"/>
      <c r="IO72" s="20"/>
      <c r="IP72" s="20"/>
      <c r="IQ72" s="20"/>
      <c r="IR72" s="20"/>
      <c r="IS72" s="20"/>
      <c r="IT72" s="20"/>
      <c r="IU72" s="20"/>
      <c r="IV72" s="20"/>
      <c r="IW72" s="20"/>
    </row>
    <row r="73" spans="1:257" ht="17.100000000000001" customHeight="1" x14ac:dyDescent="0.25">
      <c r="A73" s="3">
        <v>7000</v>
      </c>
      <c r="B73" s="3" t="s">
        <v>37</v>
      </c>
      <c r="C73" s="41">
        <v>5755</v>
      </c>
      <c r="D73" s="11">
        <v>2000</v>
      </c>
      <c r="E73" s="60">
        <f t="shared" si="14"/>
        <v>5000</v>
      </c>
      <c r="F73" s="60">
        <v>5000</v>
      </c>
      <c r="G73" s="60"/>
      <c r="H73" s="60"/>
      <c r="I73" s="60"/>
      <c r="J73" s="9"/>
      <c r="K73" s="9"/>
      <c r="L73" s="9"/>
      <c r="M73" s="9"/>
    </row>
    <row r="74" spans="1:257" ht="17.100000000000001" customHeight="1" x14ac:dyDescent="0.25">
      <c r="A74" s="3">
        <v>7100</v>
      </c>
      <c r="B74" s="3" t="s">
        <v>94</v>
      </c>
      <c r="C74" s="41">
        <v>425</v>
      </c>
      <c r="D74" s="11">
        <f>8000+3000</f>
        <v>11000</v>
      </c>
      <c r="E74" s="60">
        <f t="shared" si="14"/>
        <v>20000</v>
      </c>
      <c r="F74" s="60"/>
      <c r="G74" s="60">
        <v>20000</v>
      </c>
      <c r="H74" s="60"/>
      <c r="I74" s="60"/>
      <c r="J74" s="9"/>
      <c r="K74" s="9"/>
      <c r="L74" s="9"/>
      <c r="M74" s="9"/>
    </row>
    <row r="75" spans="1:257" ht="17.100000000000001" customHeight="1" x14ac:dyDescent="0.25">
      <c r="A75" s="3">
        <v>7770</v>
      </c>
      <c r="B75" s="27" t="s">
        <v>95</v>
      </c>
      <c r="C75" s="42">
        <v>674</v>
      </c>
      <c r="D75" s="16">
        <v>12000</v>
      </c>
      <c r="E75" s="61">
        <f t="shared" si="14"/>
        <v>25000</v>
      </c>
      <c r="F75" s="61">
        <v>25000</v>
      </c>
      <c r="G75" s="61"/>
      <c r="H75" s="61"/>
      <c r="I75" s="61"/>
      <c r="J75" s="2"/>
      <c r="K75" s="2"/>
      <c r="L75" s="2"/>
      <c r="M75" s="2"/>
    </row>
    <row r="76" spans="1:257" s="21" customFormat="1" ht="17.100000000000001" customHeight="1" x14ac:dyDescent="0.25">
      <c r="A76" s="17"/>
      <c r="B76" s="28" t="s">
        <v>46</v>
      </c>
      <c r="C76" s="43">
        <f t="shared" ref="C76:I76" si="18">SUM(C73:C75)</f>
        <v>6854</v>
      </c>
      <c r="D76" s="26">
        <f t="shared" si="18"/>
        <v>25000</v>
      </c>
      <c r="E76" s="62">
        <f t="shared" si="18"/>
        <v>50000</v>
      </c>
      <c r="F76" s="62">
        <f t="shared" si="18"/>
        <v>30000</v>
      </c>
      <c r="G76" s="62">
        <f t="shared" si="18"/>
        <v>20000</v>
      </c>
      <c r="H76" s="62">
        <f t="shared" si="18"/>
        <v>0</v>
      </c>
      <c r="I76" s="62">
        <f t="shared" si="18"/>
        <v>0</v>
      </c>
      <c r="J76" s="23"/>
      <c r="K76" s="23"/>
      <c r="L76" s="23"/>
      <c r="M76" s="23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  <c r="IB76" s="20"/>
      <c r="IC76" s="20"/>
      <c r="ID76" s="20"/>
      <c r="IE76" s="20"/>
      <c r="IF76" s="20"/>
      <c r="IG76" s="20"/>
      <c r="IH76" s="20"/>
      <c r="II76" s="20"/>
      <c r="IJ76" s="20"/>
      <c r="IK76" s="20"/>
      <c r="IL76" s="20"/>
      <c r="IM76" s="20"/>
      <c r="IN76" s="20"/>
      <c r="IO76" s="20"/>
      <c r="IP76" s="20"/>
      <c r="IQ76" s="20"/>
      <c r="IR76" s="20"/>
      <c r="IS76" s="20"/>
      <c r="IT76" s="20"/>
      <c r="IU76" s="20"/>
      <c r="IV76" s="20"/>
      <c r="IW76" s="20"/>
    </row>
    <row r="77" spans="1:257" ht="17.100000000000001" customHeight="1" x14ac:dyDescent="0.25">
      <c r="A77" s="3"/>
      <c r="B77" s="3"/>
      <c r="C77" s="48"/>
      <c r="D77" s="12"/>
      <c r="E77" s="67"/>
      <c r="F77" s="67"/>
      <c r="G77" s="67"/>
      <c r="H77" s="67"/>
      <c r="I77" s="67"/>
      <c r="J77" s="2"/>
      <c r="K77" s="2"/>
      <c r="L77" s="2"/>
      <c r="M77" s="2"/>
    </row>
    <row r="78" spans="1:257" ht="17.100000000000001" customHeight="1" x14ac:dyDescent="0.3">
      <c r="A78" s="2"/>
      <c r="B78" s="34" t="s">
        <v>47</v>
      </c>
      <c r="C78" s="49">
        <f>+C35+C41+C46+C49+C54+C68+C76+C71</f>
        <v>2382059</v>
      </c>
      <c r="D78" s="14">
        <f t="shared" ref="D78:I78" si="19">+D35+D41+D46+D49+D54+D68+D76+D71+D32</f>
        <v>1050000</v>
      </c>
      <c r="E78" s="68">
        <f t="shared" si="19"/>
        <v>1765000</v>
      </c>
      <c r="F78" s="68">
        <f t="shared" si="19"/>
        <v>330000</v>
      </c>
      <c r="G78" s="68">
        <f t="shared" si="19"/>
        <v>1085000</v>
      </c>
      <c r="H78" s="68">
        <f t="shared" si="19"/>
        <v>290000</v>
      </c>
      <c r="I78" s="68">
        <f t="shared" si="19"/>
        <v>60000</v>
      </c>
      <c r="J78" s="10"/>
      <c r="K78" s="10"/>
      <c r="L78" s="10"/>
      <c r="M78" s="10"/>
    </row>
    <row r="79" spans="1:257" ht="17.100000000000001" customHeight="1" x14ac:dyDescent="0.25">
      <c r="A79" s="2"/>
      <c r="B79" s="2"/>
      <c r="C79" s="45"/>
      <c r="D79" s="13"/>
      <c r="E79" s="64"/>
      <c r="F79" s="64"/>
      <c r="G79" s="64"/>
      <c r="H79" s="64"/>
      <c r="I79" s="64"/>
      <c r="J79" s="10"/>
      <c r="K79" s="10"/>
      <c r="L79" s="10"/>
      <c r="M79" s="10"/>
    </row>
    <row r="80" spans="1:257" s="1" customFormat="1" ht="19.5" customHeight="1" x14ac:dyDescent="0.3">
      <c r="B80" s="24" t="s">
        <v>48</v>
      </c>
      <c r="C80" s="50"/>
      <c r="D80" s="15"/>
      <c r="E80" s="69"/>
      <c r="F80" s="69"/>
      <c r="G80" s="69"/>
      <c r="H80" s="69"/>
      <c r="I80" s="69"/>
      <c r="J80" s="10"/>
      <c r="K80" s="10"/>
      <c r="L80" s="10"/>
      <c r="M80" s="10"/>
    </row>
    <row r="81" spans="1:13" s="1" customFormat="1" ht="17.100000000000001" customHeight="1" x14ac:dyDescent="0.25">
      <c r="A81" s="3" t="s">
        <v>49</v>
      </c>
      <c r="B81" s="3" t="s">
        <v>15</v>
      </c>
      <c r="C81" s="41">
        <v>45293</v>
      </c>
      <c r="D81" s="11">
        <v>3000</v>
      </c>
      <c r="E81" s="60">
        <f>SUM(F81:I81)</f>
        <v>1000</v>
      </c>
      <c r="F81" s="60">
        <v>1000</v>
      </c>
      <c r="G81" s="60"/>
      <c r="H81" s="60"/>
      <c r="I81" s="60"/>
      <c r="J81" s="9"/>
      <c r="K81" s="9"/>
      <c r="L81" s="9"/>
      <c r="M81" s="9"/>
    </row>
    <row r="82" spans="1:13" s="1" customFormat="1" ht="17.100000000000001" customHeight="1" x14ac:dyDescent="0.25">
      <c r="A82" s="3" t="s">
        <v>49</v>
      </c>
      <c r="B82" s="3" t="s">
        <v>50</v>
      </c>
      <c r="C82" s="41">
        <v>0</v>
      </c>
      <c r="D82" s="11">
        <v>2000</v>
      </c>
      <c r="E82" s="60">
        <f>SUM(F82:I82)</f>
        <v>0</v>
      </c>
      <c r="F82" s="60"/>
      <c r="G82" s="60"/>
      <c r="H82" s="60"/>
      <c r="I82" s="60"/>
      <c r="J82" s="9"/>
      <c r="K82" s="9"/>
      <c r="L82" s="9"/>
      <c r="M82" s="9"/>
    </row>
    <row r="83" spans="1:13" s="1" customFormat="1" ht="17.100000000000001" customHeight="1" x14ac:dyDescent="0.25">
      <c r="A83" s="25"/>
      <c r="B83" s="28" t="s">
        <v>52</v>
      </c>
      <c r="C83" s="43">
        <f>+C81-C82</f>
        <v>45293</v>
      </c>
      <c r="D83" s="26">
        <f>+D81-D82</f>
        <v>1000</v>
      </c>
      <c r="E83" s="62">
        <f>+E81-E82</f>
        <v>1000</v>
      </c>
      <c r="F83" s="62">
        <f>+F81-F82</f>
        <v>1000</v>
      </c>
      <c r="G83" s="62">
        <v>0</v>
      </c>
      <c r="H83" s="62">
        <f>+H81-H82</f>
        <v>0</v>
      </c>
      <c r="I83" s="62">
        <f>+I81-I82</f>
        <v>0</v>
      </c>
      <c r="J83" s="2"/>
      <c r="K83" s="2"/>
      <c r="L83" s="2"/>
      <c r="M83" s="2"/>
    </row>
    <row r="84" spans="1:13" s="1" customFormat="1" ht="17.100000000000001" customHeight="1" x14ac:dyDescent="0.25">
      <c r="A84" s="25"/>
      <c r="B84" s="27"/>
      <c r="C84" s="51"/>
      <c r="D84" s="27"/>
      <c r="E84" s="70"/>
      <c r="F84" s="70"/>
      <c r="G84" s="70"/>
      <c r="H84" s="70"/>
      <c r="I84" s="70"/>
      <c r="J84" s="2"/>
      <c r="K84" s="2"/>
      <c r="L84" s="2"/>
      <c r="M84" s="2"/>
    </row>
    <row r="85" spans="1:13" s="1" customFormat="1" ht="17.100000000000001" customHeight="1" thickBot="1" x14ac:dyDescent="0.35">
      <c r="A85" s="2"/>
      <c r="B85" s="36" t="s">
        <v>16</v>
      </c>
      <c r="C85" s="52">
        <f t="shared" ref="C85:I85" si="20">+C26-C78+C83</f>
        <v>-784729</v>
      </c>
      <c r="D85" s="37">
        <f t="shared" si="20"/>
        <v>577000</v>
      </c>
      <c r="E85" s="71">
        <f t="shared" si="20"/>
        <v>314000</v>
      </c>
      <c r="F85" s="71">
        <f t="shared" si="20"/>
        <v>701000</v>
      </c>
      <c r="G85" s="71">
        <f t="shared" si="20"/>
        <v>-285000</v>
      </c>
      <c r="H85" s="71">
        <f t="shared" si="20"/>
        <v>-67000</v>
      </c>
      <c r="I85" s="71">
        <f t="shared" si="20"/>
        <v>-35000</v>
      </c>
      <c r="J85" s="2"/>
      <c r="K85" s="2"/>
      <c r="L85" s="2"/>
      <c r="M85" s="2"/>
    </row>
  </sheetData>
  <mergeCells count="1">
    <mergeCell ref="A1:I1"/>
  </mergeCells>
  <pageMargins left="0.7" right="0.7" top="0.75" bottom="0.75" header="0.3" footer="0.3"/>
  <pageSetup paperSize="9" scale="69" orientation="portrait" r:id="rId1"/>
  <rowBreaks count="1" manualBreakCount="1">
    <brk id="55" max="8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DA9CD-1676-4ED3-9FFA-3B830AD52A35}">
  <dimension ref="A1:IW85"/>
  <sheetViews>
    <sheetView tabSelected="1" zoomScaleNormal="100" workbookViewId="0">
      <selection activeCell="I39" sqref="I39"/>
    </sheetView>
  </sheetViews>
  <sheetFormatPr baseColWidth="10" defaultColWidth="8.09765625" defaultRowHeight="15" x14ac:dyDescent="0.25"/>
  <cols>
    <col min="1" max="1" width="6.09765625" style="1" customWidth="1"/>
    <col min="2" max="2" width="25.69921875" style="1" customWidth="1"/>
    <col min="3" max="3" width="11.5" style="53" hidden="1" customWidth="1"/>
    <col min="4" max="4" width="11.5" style="53" customWidth="1"/>
    <col min="5" max="5" width="10.3984375" style="53" customWidth="1"/>
    <col min="6" max="6" width="9.59765625" style="53" customWidth="1"/>
    <col min="7" max="7" width="9.69921875" style="53" customWidth="1"/>
    <col min="8" max="8" width="9.5" style="53" customWidth="1"/>
    <col min="9" max="9" width="10.296875" style="53" customWidth="1"/>
    <col min="10" max="13" width="8" style="1" customWidth="1"/>
    <col min="14" max="257" width="8.09765625" style="1" customWidth="1"/>
  </cols>
  <sheetData>
    <row r="1" spans="1:257" ht="23.25" customHeight="1" x14ac:dyDescent="0.35">
      <c r="A1" s="82" t="s">
        <v>124</v>
      </c>
      <c r="B1" s="81"/>
      <c r="C1" s="81"/>
      <c r="D1" s="81"/>
      <c r="E1" s="81"/>
      <c r="F1" s="81"/>
      <c r="G1" s="81"/>
      <c r="H1" s="81"/>
      <c r="I1" s="81"/>
      <c r="J1" s="2"/>
      <c r="K1" s="2"/>
      <c r="L1" s="2"/>
      <c r="M1" s="2"/>
    </row>
    <row r="2" spans="1:257" ht="45" customHeight="1" x14ac:dyDescent="0.25">
      <c r="A2" s="17" t="s">
        <v>0</v>
      </c>
      <c r="B2" s="17" t="s">
        <v>1</v>
      </c>
      <c r="C2" s="38" t="s">
        <v>51</v>
      </c>
      <c r="D2" s="78" t="s">
        <v>125</v>
      </c>
      <c r="E2" s="78" t="s">
        <v>126</v>
      </c>
      <c r="F2" s="78" t="s">
        <v>127</v>
      </c>
      <c r="G2" s="78" t="s">
        <v>128</v>
      </c>
      <c r="H2" s="78" t="s">
        <v>129</v>
      </c>
      <c r="I2" s="78" t="s">
        <v>130</v>
      </c>
      <c r="J2" s="4"/>
      <c r="K2" s="2"/>
      <c r="L2" s="2"/>
      <c r="M2" s="2"/>
    </row>
    <row r="3" spans="1:257" ht="19.5" customHeight="1" x14ac:dyDescent="0.3">
      <c r="A3" s="5"/>
      <c r="B3" s="2"/>
      <c r="C3" s="39"/>
      <c r="D3" s="56"/>
      <c r="E3" s="39"/>
      <c r="F3" s="39"/>
      <c r="G3" s="39"/>
      <c r="H3" s="39"/>
      <c r="I3" s="39"/>
      <c r="J3" s="4"/>
      <c r="K3" s="2"/>
      <c r="L3" s="2"/>
      <c r="M3" s="2"/>
    </row>
    <row r="4" spans="1:257" ht="17.25" customHeight="1" x14ac:dyDescent="0.3">
      <c r="A4" s="2"/>
      <c r="B4" s="35" t="s">
        <v>25</v>
      </c>
      <c r="C4" s="40"/>
      <c r="D4" s="55"/>
      <c r="E4" s="40"/>
      <c r="F4" s="40"/>
      <c r="G4" s="40"/>
      <c r="H4" s="40"/>
      <c r="I4" s="40"/>
      <c r="J4" s="7"/>
      <c r="K4" s="2"/>
      <c r="L4" s="2"/>
      <c r="M4" s="2"/>
    </row>
    <row r="5" spans="1:257" ht="17.25" customHeight="1" x14ac:dyDescent="0.3">
      <c r="A5" s="2"/>
      <c r="B5" s="6"/>
      <c r="C5" s="40"/>
      <c r="D5" s="40"/>
      <c r="E5" s="40"/>
      <c r="F5" s="40"/>
      <c r="G5" s="40"/>
      <c r="H5" s="40"/>
      <c r="I5" s="40"/>
      <c r="J5" s="7"/>
      <c r="K5" s="2"/>
      <c r="L5" s="2"/>
      <c r="M5" s="2"/>
    </row>
    <row r="6" spans="1:257" ht="17.100000000000001" customHeight="1" x14ac:dyDescent="0.25">
      <c r="A6" s="3">
        <v>3000</v>
      </c>
      <c r="B6" s="22" t="s">
        <v>17</v>
      </c>
      <c r="C6" s="41">
        <v>258333</v>
      </c>
      <c r="D6" s="11">
        <v>364000</v>
      </c>
      <c r="E6" s="41">
        <f>SUM(F6:I6)</f>
        <v>270000</v>
      </c>
      <c r="F6" s="41">
        <v>270000</v>
      </c>
      <c r="G6" s="41"/>
      <c r="H6" s="41"/>
      <c r="I6" s="41"/>
      <c r="J6" s="9"/>
      <c r="K6" s="9"/>
      <c r="L6" s="9"/>
      <c r="M6" s="9"/>
    </row>
    <row r="7" spans="1:257" s="21" customFormat="1" ht="17.100000000000001" customHeight="1" x14ac:dyDescent="0.25">
      <c r="A7" s="17"/>
      <c r="B7" s="28" t="s">
        <v>39</v>
      </c>
      <c r="C7" s="43">
        <f t="shared" ref="C7:I7" si="0">SUM(C6:C6)</f>
        <v>258333</v>
      </c>
      <c r="D7" s="26">
        <f t="shared" si="0"/>
        <v>364000</v>
      </c>
      <c r="E7" s="43">
        <f t="shared" si="0"/>
        <v>270000</v>
      </c>
      <c r="F7" s="43">
        <f t="shared" si="0"/>
        <v>270000</v>
      </c>
      <c r="G7" s="43">
        <f t="shared" si="0"/>
        <v>0</v>
      </c>
      <c r="H7" s="43">
        <f t="shared" si="0"/>
        <v>0</v>
      </c>
      <c r="I7" s="43">
        <f t="shared" si="0"/>
        <v>0</v>
      </c>
      <c r="J7" s="19"/>
      <c r="K7" s="19"/>
      <c r="L7" s="19"/>
      <c r="M7" s="19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  <c r="IW7" s="20"/>
    </row>
    <row r="8" spans="1:257" s="21" customFormat="1" ht="17.100000000000001" customHeight="1" x14ac:dyDescent="0.25">
      <c r="A8" s="17"/>
      <c r="B8" s="29"/>
      <c r="C8" s="44"/>
      <c r="D8" s="30"/>
      <c r="E8" s="44"/>
      <c r="F8" s="44"/>
      <c r="G8" s="44"/>
      <c r="H8" s="44"/>
      <c r="I8" s="44"/>
      <c r="J8" s="19"/>
      <c r="K8" s="19"/>
      <c r="L8" s="19"/>
      <c r="M8" s="19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  <c r="IW8" s="20"/>
    </row>
    <row r="9" spans="1:257" ht="17.100000000000001" customHeight="1" x14ac:dyDescent="0.25">
      <c r="A9" s="3">
        <v>3420</v>
      </c>
      <c r="B9" s="3" t="s">
        <v>83</v>
      </c>
      <c r="C9" s="41">
        <v>57660</v>
      </c>
      <c r="D9" s="11">
        <v>187000</v>
      </c>
      <c r="E9" s="41">
        <f t="shared" ref="E9" si="1">SUM(F9:I9)</f>
        <v>185000</v>
      </c>
      <c r="F9" s="41">
        <v>185000</v>
      </c>
      <c r="G9" s="41"/>
      <c r="H9" s="41"/>
      <c r="I9" s="41"/>
      <c r="J9" s="9"/>
      <c r="K9" s="9"/>
      <c r="L9" s="9"/>
      <c r="M9" s="9"/>
    </row>
    <row r="10" spans="1:257" ht="17.100000000000001" customHeight="1" x14ac:dyDescent="0.25">
      <c r="A10" s="3">
        <v>3401</v>
      </c>
      <c r="B10" s="22" t="s">
        <v>53</v>
      </c>
      <c r="C10" s="41">
        <v>78904</v>
      </c>
      <c r="D10" s="11">
        <v>100000</v>
      </c>
      <c r="E10" s="41">
        <f>SUM(F10:I10)</f>
        <v>100000</v>
      </c>
      <c r="F10" s="41">
        <v>100000</v>
      </c>
      <c r="G10" s="41"/>
      <c r="H10" s="41"/>
      <c r="I10" s="41"/>
      <c r="J10" s="9"/>
      <c r="K10" s="9"/>
      <c r="L10" s="9"/>
      <c r="M10" s="9"/>
    </row>
    <row r="11" spans="1:257" s="77" customFormat="1" ht="17.100000000000001" customHeight="1" x14ac:dyDescent="0.25">
      <c r="A11" s="46">
        <v>3400</v>
      </c>
      <c r="B11" s="46" t="s">
        <v>68</v>
      </c>
      <c r="C11" s="41">
        <v>4292</v>
      </c>
      <c r="D11" s="41">
        <v>222000</v>
      </c>
      <c r="E11" s="41">
        <f>SUM(F11:I11)</f>
        <v>200000</v>
      </c>
      <c r="F11" s="41">
        <v>200000</v>
      </c>
      <c r="G11" s="41"/>
      <c r="H11" s="41"/>
      <c r="I11" s="41"/>
      <c r="J11" s="76"/>
      <c r="K11" s="76"/>
      <c r="L11" s="76"/>
      <c r="M11" s="76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53"/>
      <c r="HB11" s="53"/>
      <c r="HC11" s="53"/>
      <c r="HD11" s="53"/>
      <c r="HE11" s="53"/>
      <c r="HF11" s="53"/>
      <c r="HG11" s="53"/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53"/>
      <c r="HS11" s="53"/>
      <c r="HT11" s="53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3"/>
      <c r="IF11" s="53"/>
      <c r="IG11" s="53"/>
      <c r="IH11" s="53"/>
      <c r="II11" s="53"/>
      <c r="IJ11" s="53"/>
      <c r="IK11" s="53"/>
      <c r="IL11" s="53"/>
      <c r="IM11" s="53"/>
      <c r="IN11" s="53"/>
      <c r="IO11" s="53"/>
      <c r="IP11" s="53"/>
      <c r="IQ11" s="53"/>
      <c r="IR11" s="53"/>
      <c r="IS11" s="53"/>
      <c r="IT11" s="53"/>
      <c r="IU11" s="53"/>
      <c r="IV11" s="53"/>
      <c r="IW11" s="53"/>
    </row>
    <row r="12" spans="1:257" ht="17.100000000000001" customHeight="1" x14ac:dyDescent="0.25">
      <c r="A12" s="3">
        <v>3440</v>
      </c>
      <c r="B12" s="27" t="s">
        <v>23</v>
      </c>
      <c r="C12" s="42">
        <v>16800</v>
      </c>
      <c r="D12" s="16">
        <v>50000</v>
      </c>
      <c r="E12" s="42">
        <f>SUM(F12:I12)</f>
        <v>50000</v>
      </c>
      <c r="F12" s="42">
        <v>50000</v>
      </c>
      <c r="G12" s="42"/>
      <c r="H12" s="42"/>
      <c r="I12" s="42"/>
      <c r="J12" s="9"/>
      <c r="K12" s="9"/>
      <c r="L12" s="9"/>
      <c r="M12" s="9"/>
    </row>
    <row r="13" spans="1:257" s="21" customFormat="1" ht="17.100000000000001" customHeight="1" x14ac:dyDescent="0.25">
      <c r="A13" s="17"/>
      <c r="B13" s="28" t="s">
        <v>20</v>
      </c>
      <c r="C13" s="43">
        <f>SUM(C9:C12)</f>
        <v>157656</v>
      </c>
      <c r="D13" s="26">
        <f t="shared" ref="D13:I13" si="2">SUM(D9:D12)</f>
        <v>559000</v>
      </c>
      <c r="E13" s="43">
        <f t="shared" si="2"/>
        <v>535000</v>
      </c>
      <c r="F13" s="43">
        <f>SUM(F9:F12)</f>
        <v>535000</v>
      </c>
      <c r="G13" s="43">
        <v>0</v>
      </c>
      <c r="H13" s="43">
        <f t="shared" si="2"/>
        <v>0</v>
      </c>
      <c r="I13" s="43">
        <f t="shared" si="2"/>
        <v>0</v>
      </c>
      <c r="J13" s="19"/>
      <c r="K13" s="19"/>
      <c r="L13" s="19"/>
      <c r="M13" s="19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  <c r="IW13" s="20"/>
    </row>
    <row r="14" spans="1:257" s="21" customFormat="1" ht="17.100000000000001" customHeight="1" x14ac:dyDescent="0.25">
      <c r="A14" s="17"/>
      <c r="B14" s="29"/>
      <c r="C14" s="44"/>
      <c r="D14" s="30"/>
      <c r="E14" s="44"/>
      <c r="F14" s="44"/>
      <c r="G14" s="44"/>
      <c r="H14" s="44"/>
      <c r="I14" s="44"/>
      <c r="J14" s="19"/>
      <c r="K14" s="19"/>
      <c r="L14" s="19"/>
      <c r="M14" s="19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</row>
    <row r="15" spans="1:257" s="77" customFormat="1" ht="17.100000000000001" customHeight="1" x14ac:dyDescent="0.25">
      <c r="A15" s="46">
        <v>3198</v>
      </c>
      <c r="B15" s="46" t="s">
        <v>3</v>
      </c>
      <c r="C15" s="41">
        <v>48123</v>
      </c>
      <c r="D15" s="41">
        <v>0</v>
      </c>
      <c r="E15" s="41">
        <f t="shared" ref="E15:E16" si="3">SUM(F15:I15)</f>
        <v>25000</v>
      </c>
      <c r="F15" s="41">
        <v>25000</v>
      </c>
      <c r="G15" s="41"/>
      <c r="H15" s="41"/>
      <c r="I15" s="41"/>
      <c r="J15" s="76"/>
      <c r="K15" s="76"/>
      <c r="L15" s="76"/>
      <c r="M15" s="76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</row>
    <row r="16" spans="1:257" ht="17.100000000000001" customHeight="1" x14ac:dyDescent="0.25">
      <c r="A16" s="3">
        <v>3117</v>
      </c>
      <c r="B16" s="22" t="s">
        <v>2</v>
      </c>
      <c r="C16" s="41">
        <v>128948</v>
      </c>
      <c r="D16" s="41">
        <v>99000</v>
      </c>
      <c r="E16" s="41">
        <f t="shared" si="3"/>
        <v>100000</v>
      </c>
      <c r="F16" s="41">
        <v>100000</v>
      </c>
      <c r="G16" s="41"/>
      <c r="H16" s="41">
        <v>0</v>
      </c>
      <c r="I16" s="41"/>
      <c r="J16" s="9"/>
      <c r="K16" s="9"/>
      <c r="L16" s="9"/>
      <c r="M16" s="9"/>
    </row>
    <row r="17" spans="1:257" ht="17.100000000000001" customHeight="1" x14ac:dyDescent="0.25">
      <c r="A17" s="3">
        <v>3270</v>
      </c>
      <c r="B17" s="3" t="s">
        <v>4</v>
      </c>
      <c r="C17" s="41">
        <v>30933</v>
      </c>
      <c r="D17" s="11">
        <v>1000</v>
      </c>
      <c r="E17" s="41">
        <f>SUM(F17:I17)</f>
        <v>8000</v>
      </c>
      <c r="F17" s="41"/>
      <c r="G17" s="41"/>
      <c r="H17" s="41">
        <v>8000</v>
      </c>
      <c r="I17" s="41"/>
      <c r="J17" s="9"/>
      <c r="K17" s="9"/>
      <c r="L17" s="9"/>
      <c r="M17" s="9"/>
    </row>
    <row r="18" spans="1:257" ht="17.100000000000001" customHeight="1" x14ac:dyDescent="0.25">
      <c r="A18" s="3">
        <v>3900</v>
      </c>
      <c r="B18" s="3" t="s">
        <v>5</v>
      </c>
      <c r="C18" s="41"/>
      <c r="D18" s="11">
        <v>3000</v>
      </c>
      <c r="E18" s="41">
        <f t="shared" ref="E18:E22" si="4">SUM(F18:I18)</f>
        <v>1000</v>
      </c>
      <c r="F18" s="41">
        <v>1000</v>
      </c>
      <c r="G18" s="41"/>
      <c r="H18" s="41"/>
      <c r="I18" s="41"/>
      <c r="J18" s="9"/>
      <c r="K18" s="9"/>
      <c r="L18" s="9"/>
      <c r="M18" s="9"/>
    </row>
    <row r="19" spans="1:257" ht="17.100000000000001" customHeight="1" x14ac:dyDescent="0.25">
      <c r="A19" s="3">
        <v>3920</v>
      </c>
      <c r="B19" s="3" t="s">
        <v>21</v>
      </c>
      <c r="C19" s="41">
        <v>62100</v>
      </c>
      <c r="D19" s="11">
        <v>75000</v>
      </c>
      <c r="E19" s="41">
        <f t="shared" si="4"/>
        <v>75000</v>
      </c>
      <c r="F19" s="41">
        <v>75000</v>
      </c>
      <c r="G19" s="41"/>
      <c r="H19" s="41"/>
      <c r="I19" s="41"/>
      <c r="J19" s="9"/>
      <c r="K19" s="9"/>
      <c r="L19" s="9"/>
      <c r="M19" s="9"/>
    </row>
    <row r="20" spans="1:257" ht="17.100000000000001" customHeight="1" x14ac:dyDescent="0.25">
      <c r="A20" s="3">
        <v>3970</v>
      </c>
      <c r="B20" s="3" t="s">
        <v>54</v>
      </c>
      <c r="C20" s="41">
        <v>369193</v>
      </c>
      <c r="D20" s="11">
        <v>124000</v>
      </c>
      <c r="E20" s="41">
        <f t="shared" si="4"/>
        <v>450000</v>
      </c>
      <c r="F20" s="41"/>
      <c r="G20" s="41">
        <v>350000</v>
      </c>
      <c r="H20" s="41">
        <v>100000</v>
      </c>
      <c r="I20" s="41"/>
      <c r="J20" s="9"/>
      <c r="K20" s="9"/>
      <c r="L20" s="9"/>
      <c r="M20" s="9"/>
    </row>
    <row r="21" spans="1:257" ht="17.100000000000001" customHeight="1" x14ac:dyDescent="0.25">
      <c r="A21" s="3">
        <v>3980</v>
      </c>
      <c r="B21" s="3" t="s">
        <v>7</v>
      </c>
      <c r="C21" s="41">
        <v>370750</v>
      </c>
      <c r="D21" s="11">
        <v>480000</v>
      </c>
      <c r="E21" s="41">
        <f t="shared" si="4"/>
        <v>480000</v>
      </c>
      <c r="F21" s="41"/>
      <c r="G21" s="41">
        <v>375000</v>
      </c>
      <c r="H21" s="41">
        <v>80000</v>
      </c>
      <c r="I21" s="41">
        <v>25000</v>
      </c>
      <c r="J21" s="9"/>
      <c r="K21" s="9"/>
      <c r="L21" s="9"/>
      <c r="M21" s="9"/>
    </row>
    <row r="22" spans="1:257" ht="17.100000000000001" customHeight="1" x14ac:dyDescent="0.25">
      <c r="A22" s="3">
        <v>3990</v>
      </c>
      <c r="B22" s="3" t="s">
        <v>22</v>
      </c>
      <c r="C22" s="42">
        <v>126001</v>
      </c>
      <c r="D22" s="11">
        <v>286000</v>
      </c>
      <c r="E22" s="41">
        <f t="shared" si="4"/>
        <v>190000</v>
      </c>
      <c r="F22" s="41">
        <v>90000</v>
      </c>
      <c r="G22" s="41">
        <v>100000</v>
      </c>
      <c r="H22" s="41">
        <v>0</v>
      </c>
      <c r="I22" s="41"/>
      <c r="J22" s="9"/>
      <c r="K22" s="9"/>
      <c r="L22" s="9"/>
      <c r="M22" s="9"/>
    </row>
    <row r="23" spans="1:257" s="21" customFormat="1" ht="17.100000000000001" customHeight="1" x14ac:dyDescent="0.25">
      <c r="A23" s="17"/>
      <c r="B23" s="28" t="s">
        <v>5</v>
      </c>
      <c r="C23" s="43">
        <f t="shared" ref="C23:I23" si="5">SUM(C15:C22)</f>
        <v>1136048</v>
      </c>
      <c r="D23" s="26">
        <f t="shared" si="5"/>
        <v>1068000</v>
      </c>
      <c r="E23" s="43">
        <f t="shared" si="5"/>
        <v>1329000</v>
      </c>
      <c r="F23" s="43">
        <f t="shared" si="5"/>
        <v>291000</v>
      </c>
      <c r="G23" s="43">
        <f t="shared" si="5"/>
        <v>825000</v>
      </c>
      <c r="H23" s="43">
        <f t="shared" si="5"/>
        <v>188000</v>
      </c>
      <c r="I23" s="43">
        <f t="shared" si="5"/>
        <v>25000</v>
      </c>
      <c r="J23" s="19"/>
      <c r="K23" s="19"/>
      <c r="L23" s="19"/>
      <c r="M23" s="19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  <c r="IV23" s="20"/>
      <c r="IW23" s="20"/>
    </row>
    <row r="24" spans="1:257" s="21" customFormat="1" ht="17.100000000000001" customHeight="1" x14ac:dyDescent="0.25">
      <c r="A24" s="17"/>
      <c r="B24" s="31"/>
      <c r="C24" s="41"/>
      <c r="D24" s="11"/>
      <c r="E24" s="41"/>
      <c r="F24" s="41"/>
      <c r="G24" s="41"/>
      <c r="H24" s="41"/>
      <c r="I24" s="41"/>
      <c r="J24" s="19"/>
      <c r="K24" s="19"/>
      <c r="L24" s="19"/>
      <c r="M24" s="19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  <c r="IW24" s="20"/>
    </row>
    <row r="25" spans="1:257" ht="17.100000000000001" customHeight="1" x14ac:dyDescent="0.3">
      <c r="A25" s="2"/>
      <c r="B25" s="32" t="s">
        <v>24</v>
      </c>
      <c r="C25" s="45">
        <f t="shared" ref="C25:I25" si="6">+C7+C13+C23</f>
        <v>1552037</v>
      </c>
      <c r="D25" s="13">
        <f t="shared" si="6"/>
        <v>1991000</v>
      </c>
      <c r="E25" s="45">
        <f t="shared" si="6"/>
        <v>2134000</v>
      </c>
      <c r="F25" s="45">
        <f t="shared" si="6"/>
        <v>1096000</v>
      </c>
      <c r="G25" s="45">
        <f t="shared" si="6"/>
        <v>825000</v>
      </c>
      <c r="H25" s="45">
        <f t="shared" si="6"/>
        <v>188000</v>
      </c>
      <c r="I25" s="45">
        <f t="shared" si="6"/>
        <v>25000</v>
      </c>
      <c r="J25" s="10"/>
      <c r="K25" s="10"/>
      <c r="L25" s="10"/>
      <c r="M25" s="10"/>
    </row>
    <row r="26" spans="1:257" ht="17.100000000000001" customHeight="1" x14ac:dyDescent="0.25">
      <c r="A26" s="2"/>
      <c r="B26" s="8"/>
      <c r="C26" s="46"/>
      <c r="D26" s="3"/>
      <c r="E26" s="46"/>
      <c r="F26" s="46"/>
      <c r="G26" s="46"/>
      <c r="H26" s="46"/>
      <c r="I26" s="46"/>
      <c r="J26" s="9"/>
      <c r="K26" s="9"/>
      <c r="L26" s="9"/>
      <c r="M26" s="9"/>
    </row>
    <row r="27" spans="1:257" ht="17.100000000000001" customHeight="1" x14ac:dyDescent="0.25">
      <c r="A27" s="2"/>
      <c r="B27" s="2"/>
      <c r="C27" s="46"/>
      <c r="D27" s="3"/>
      <c r="E27" s="46"/>
      <c r="F27" s="46"/>
      <c r="G27" s="46"/>
      <c r="H27" s="46"/>
      <c r="I27" s="46"/>
      <c r="J27" s="9"/>
      <c r="K27" s="9"/>
      <c r="L27" s="9"/>
      <c r="M27" s="9"/>
    </row>
    <row r="28" spans="1:257" ht="17.25" customHeight="1" x14ac:dyDescent="0.3">
      <c r="A28" s="2"/>
      <c r="B28" s="35" t="s">
        <v>40</v>
      </c>
      <c r="C28" s="41"/>
      <c r="D28" s="11"/>
      <c r="E28" s="41"/>
      <c r="F28" s="41"/>
      <c r="G28" s="41"/>
      <c r="H28" s="41"/>
      <c r="I28" s="41"/>
      <c r="J28" s="9"/>
      <c r="K28" s="9"/>
      <c r="L28" s="9"/>
      <c r="M28" s="9"/>
    </row>
    <row r="29" spans="1:257" ht="17.25" customHeight="1" x14ac:dyDescent="0.3">
      <c r="A29" s="2"/>
      <c r="B29" s="35"/>
      <c r="C29" s="41"/>
      <c r="D29" s="11"/>
      <c r="E29" s="41"/>
      <c r="F29" s="41"/>
      <c r="G29" s="41"/>
      <c r="H29" s="41"/>
      <c r="I29" s="41"/>
      <c r="J29" s="9"/>
      <c r="K29" s="9"/>
      <c r="L29" s="9"/>
      <c r="M29" s="9"/>
    </row>
    <row r="30" spans="1:257" ht="17.100000000000001" customHeight="1" x14ac:dyDescent="0.25">
      <c r="A30" s="3">
        <v>6015</v>
      </c>
      <c r="B30" s="27" t="s">
        <v>104</v>
      </c>
      <c r="C30" s="42">
        <v>41365</v>
      </c>
      <c r="D30" s="16">
        <v>54000</v>
      </c>
      <c r="E30" s="42">
        <f t="shared" ref="E30:E31" si="7">SUM(F30:I30)</f>
        <v>54000</v>
      </c>
      <c r="F30" s="42">
        <v>54000</v>
      </c>
      <c r="G30" s="42"/>
      <c r="H30" s="42"/>
      <c r="I30" s="42"/>
      <c r="J30" s="9"/>
      <c r="K30" s="9"/>
      <c r="L30" s="9"/>
      <c r="M30" s="9"/>
    </row>
    <row r="31" spans="1:257" s="21" customFormat="1" ht="17.100000000000001" customHeight="1" x14ac:dyDescent="0.25">
      <c r="A31" s="23"/>
      <c r="B31" s="28" t="s">
        <v>9</v>
      </c>
      <c r="C31" s="43">
        <f>SUM(C30:C30)</f>
        <v>41365</v>
      </c>
      <c r="D31" s="26">
        <f>SUM(D30)</f>
        <v>54000</v>
      </c>
      <c r="E31" s="43">
        <f t="shared" si="7"/>
        <v>54000</v>
      </c>
      <c r="F31" s="43">
        <f>SUM(F30:F30)</f>
        <v>54000</v>
      </c>
      <c r="G31" s="43">
        <v>0</v>
      </c>
      <c r="H31" s="43">
        <f>SUM(H30:H30)</f>
        <v>0</v>
      </c>
      <c r="I31" s="43">
        <f>SUM(I30:I30)</f>
        <v>0</v>
      </c>
      <c r="J31" s="23"/>
      <c r="K31" s="23"/>
      <c r="L31" s="23"/>
      <c r="M31" s="23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  <c r="IT31" s="20"/>
      <c r="IU31" s="20"/>
      <c r="IV31" s="20"/>
      <c r="IW31" s="20"/>
    </row>
    <row r="32" spans="1:257" ht="17.100000000000001" customHeight="1" x14ac:dyDescent="0.25">
      <c r="A32" s="2"/>
      <c r="B32" s="8"/>
      <c r="C32" s="41"/>
      <c r="D32" s="11"/>
      <c r="E32" s="41"/>
      <c r="F32" s="41"/>
      <c r="G32" s="41"/>
      <c r="H32" s="41"/>
      <c r="I32" s="41"/>
      <c r="J32" s="9"/>
      <c r="K32" s="9"/>
      <c r="L32" s="9"/>
      <c r="M32" s="9"/>
    </row>
    <row r="33" spans="1:257" ht="17.100000000000001" customHeight="1" x14ac:dyDescent="0.25">
      <c r="A33" s="3">
        <v>4000</v>
      </c>
      <c r="B33" s="27" t="s">
        <v>84</v>
      </c>
      <c r="C33" s="42">
        <v>41365</v>
      </c>
      <c r="D33" s="16">
        <v>37000</v>
      </c>
      <c r="E33" s="42">
        <f t="shared" ref="E33:E34" si="8">SUM(F33:I33)</f>
        <v>45000</v>
      </c>
      <c r="F33" s="42">
        <v>40000</v>
      </c>
      <c r="G33" s="42"/>
      <c r="H33" s="42">
        <v>5000</v>
      </c>
      <c r="I33" s="42"/>
      <c r="J33" s="9"/>
      <c r="K33" s="9"/>
      <c r="L33" s="9"/>
      <c r="M33" s="9"/>
    </row>
    <row r="34" spans="1:257" s="21" customFormat="1" ht="17.100000000000001" customHeight="1" x14ac:dyDescent="0.25">
      <c r="A34" s="23"/>
      <c r="B34" s="28" t="s">
        <v>9</v>
      </c>
      <c r="C34" s="43">
        <f>SUM(C33:C33)</f>
        <v>41365</v>
      </c>
      <c r="D34" s="26">
        <f>SUM(D33)</f>
        <v>37000</v>
      </c>
      <c r="E34" s="43">
        <f t="shared" si="8"/>
        <v>45000</v>
      </c>
      <c r="F34" s="43">
        <f>SUM(F33:F33)</f>
        <v>40000</v>
      </c>
      <c r="G34" s="43">
        <v>0</v>
      </c>
      <c r="H34" s="43">
        <f>SUM(H33:H33)</f>
        <v>5000</v>
      </c>
      <c r="I34" s="43">
        <f>SUM(I33:I33)</f>
        <v>0</v>
      </c>
      <c r="J34" s="23"/>
      <c r="K34" s="23"/>
      <c r="L34" s="23"/>
      <c r="M34" s="23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  <c r="IU34" s="20"/>
      <c r="IV34" s="20"/>
      <c r="IW34" s="20"/>
    </row>
    <row r="35" spans="1:257" s="21" customFormat="1" ht="17.100000000000001" customHeight="1" x14ac:dyDescent="0.25">
      <c r="A35" s="23"/>
      <c r="B35" s="17"/>
      <c r="C35" s="47"/>
      <c r="D35" s="18"/>
      <c r="E35" s="47"/>
      <c r="F35" s="47"/>
      <c r="G35" s="47"/>
      <c r="H35" s="47"/>
      <c r="I35" s="47"/>
      <c r="J35" s="23"/>
      <c r="K35" s="23"/>
      <c r="L35" s="23"/>
      <c r="M35" s="23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  <c r="IV35" s="20"/>
      <c r="IW35" s="20"/>
    </row>
    <row r="36" spans="1:257" ht="17.100000000000001" customHeight="1" x14ac:dyDescent="0.25">
      <c r="A36" s="3">
        <v>6500</v>
      </c>
      <c r="B36" s="3" t="s">
        <v>26</v>
      </c>
      <c r="C36" s="41">
        <v>189105</v>
      </c>
      <c r="D36" s="11">
        <v>168000</v>
      </c>
      <c r="E36" s="41">
        <f t="shared" ref="E36:E59" si="9">SUM(F36:I36)</f>
        <v>90000</v>
      </c>
      <c r="F36" s="41"/>
      <c r="G36" s="41">
        <v>50000</v>
      </c>
      <c r="H36" s="41">
        <v>30000</v>
      </c>
      <c r="I36" s="41">
        <v>10000</v>
      </c>
      <c r="J36" s="2"/>
      <c r="K36" s="2"/>
      <c r="L36" s="2"/>
      <c r="M36" s="2"/>
    </row>
    <row r="37" spans="1:257" ht="17.100000000000001" customHeight="1" x14ac:dyDescent="0.25">
      <c r="A37" s="3">
        <v>6530</v>
      </c>
      <c r="B37" s="3" t="s">
        <v>85</v>
      </c>
      <c r="C37" s="41">
        <v>11588</v>
      </c>
      <c r="D37" s="11">
        <v>0</v>
      </c>
      <c r="E37" s="41">
        <f>SUM(F37:I37)</f>
        <v>50000</v>
      </c>
      <c r="F37" s="41"/>
      <c r="G37" s="41">
        <v>25000</v>
      </c>
      <c r="H37" s="41">
        <v>20000</v>
      </c>
      <c r="I37" s="41">
        <v>5000</v>
      </c>
      <c r="J37" s="9"/>
      <c r="K37" s="9"/>
      <c r="L37" s="9"/>
      <c r="M37" s="9"/>
    </row>
    <row r="38" spans="1:257" ht="17.100000000000001" customHeight="1" x14ac:dyDescent="0.25">
      <c r="A38" s="3">
        <v>6551</v>
      </c>
      <c r="B38" s="27" t="s">
        <v>12</v>
      </c>
      <c r="C38" s="42">
        <v>31876</v>
      </c>
      <c r="D38" s="16">
        <v>14000</v>
      </c>
      <c r="E38" s="42">
        <f t="shared" si="9"/>
        <v>30000</v>
      </c>
      <c r="F38" s="42"/>
      <c r="G38" s="42"/>
      <c r="H38" s="42">
        <v>15000</v>
      </c>
      <c r="I38" s="42">
        <v>15000</v>
      </c>
      <c r="J38" s="9"/>
      <c r="K38" s="9"/>
      <c r="L38" s="9"/>
      <c r="M38" s="9"/>
    </row>
    <row r="39" spans="1:257" ht="17.100000000000001" customHeight="1" x14ac:dyDescent="0.25">
      <c r="A39" s="3">
        <v>6590</v>
      </c>
      <c r="B39" s="73" t="s">
        <v>86</v>
      </c>
      <c r="C39" s="74"/>
      <c r="D39" s="75">
        <v>14000</v>
      </c>
      <c r="E39" s="42">
        <f t="shared" si="9"/>
        <v>50000</v>
      </c>
      <c r="F39" s="42">
        <v>25000</v>
      </c>
      <c r="G39" s="42">
        <v>25000</v>
      </c>
      <c r="H39" s="47"/>
      <c r="I39" s="47"/>
      <c r="J39" s="9"/>
      <c r="K39" s="9"/>
      <c r="L39" s="9"/>
      <c r="M39" s="9"/>
    </row>
    <row r="40" spans="1:257" s="21" customFormat="1" ht="17.100000000000001" customHeight="1" x14ac:dyDescent="0.25">
      <c r="A40" s="17"/>
      <c r="B40" s="28" t="s">
        <v>41</v>
      </c>
      <c r="C40" s="43">
        <f>SUM(C36:C38)</f>
        <v>232569</v>
      </c>
      <c r="D40" s="26">
        <f>SUM(D36:D39)</f>
        <v>196000</v>
      </c>
      <c r="E40" s="43">
        <f>SUM(E36:E39)</f>
        <v>220000</v>
      </c>
      <c r="F40" s="43">
        <f t="shared" ref="F40:I40" si="10">SUM(F36:F39)</f>
        <v>25000</v>
      </c>
      <c r="G40" s="43">
        <f t="shared" si="10"/>
        <v>100000</v>
      </c>
      <c r="H40" s="43">
        <f t="shared" si="10"/>
        <v>65000</v>
      </c>
      <c r="I40" s="43">
        <f t="shared" si="10"/>
        <v>30000</v>
      </c>
      <c r="J40" s="19"/>
      <c r="K40" s="19"/>
      <c r="L40" s="19"/>
      <c r="M40" s="19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  <c r="II40" s="20"/>
      <c r="IJ40" s="20"/>
      <c r="IK40" s="20"/>
      <c r="IL40" s="20"/>
      <c r="IM40" s="20"/>
      <c r="IN40" s="20"/>
      <c r="IO40" s="20"/>
      <c r="IP40" s="20"/>
      <c r="IQ40" s="20"/>
      <c r="IR40" s="20"/>
      <c r="IS40" s="20"/>
      <c r="IT40" s="20"/>
      <c r="IU40" s="20"/>
      <c r="IV40" s="20"/>
      <c r="IW40" s="20"/>
    </row>
    <row r="41" spans="1:257" s="21" customFormat="1" ht="17.100000000000001" customHeight="1" x14ac:dyDescent="0.25">
      <c r="A41" s="17"/>
      <c r="B41" s="17"/>
      <c r="C41" s="47"/>
      <c r="D41" s="18"/>
      <c r="E41" s="47"/>
      <c r="F41" s="47"/>
      <c r="G41" s="47"/>
      <c r="H41" s="47"/>
      <c r="I41" s="47"/>
      <c r="J41" s="19"/>
      <c r="K41" s="19"/>
      <c r="L41" s="19"/>
      <c r="M41" s="19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  <c r="IK41" s="20"/>
      <c r="IL41" s="20"/>
      <c r="IM41" s="20"/>
      <c r="IN41" s="20"/>
      <c r="IO41" s="20"/>
      <c r="IP41" s="20"/>
      <c r="IQ41" s="20"/>
      <c r="IR41" s="20"/>
      <c r="IS41" s="20"/>
      <c r="IT41" s="20"/>
      <c r="IU41" s="20"/>
      <c r="IV41" s="20"/>
      <c r="IW41" s="20"/>
    </row>
    <row r="42" spans="1:257" ht="17.100000000000001" customHeight="1" x14ac:dyDescent="0.25">
      <c r="A42" s="3">
        <v>6630</v>
      </c>
      <c r="B42" s="3" t="s">
        <v>13</v>
      </c>
      <c r="C42" s="41">
        <v>1359404</v>
      </c>
      <c r="D42" s="11">
        <v>3000</v>
      </c>
      <c r="E42" s="41">
        <f t="shared" si="9"/>
        <v>30000</v>
      </c>
      <c r="F42" s="41"/>
      <c r="G42" s="41">
        <v>30000</v>
      </c>
      <c r="H42" s="41"/>
      <c r="I42" s="41"/>
      <c r="J42" s="9"/>
      <c r="K42" s="9"/>
      <c r="L42" s="9"/>
      <c r="M42" s="9"/>
    </row>
    <row r="43" spans="1:257" ht="17.100000000000001" customHeight="1" x14ac:dyDescent="0.25">
      <c r="A43" s="3">
        <v>6600</v>
      </c>
      <c r="B43" s="27" t="s">
        <v>87</v>
      </c>
      <c r="C43" s="42"/>
      <c r="D43" s="11">
        <v>18000</v>
      </c>
      <c r="E43" s="41">
        <f t="shared" si="9"/>
        <v>30000</v>
      </c>
      <c r="F43" s="42">
        <v>30000</v>
      </c>
      <c r="G43" s="42"/>
      <c r="H43" s="42"/>
      <c r="I43" s="42"/>
      <c r="J43" s="9"/>
      <c r="K43" s="9"/>
      <c r="L43" s="9"/>
      <c r="M43" s="9"/>
    </row>
    <row r="44" spans="1:257" ht="17.100000000000001" customHeight="1" x14ac:dyDescent="0.25">
      <c r="A44" s="3">
        <v>6631</v>
      </c>
      <c r="B44" s="27" t="s">
        <v>88</v>
      </c>
      <c r="C44" s="42"/>
      <c r="D44" s="11">
        <v>0</v>
      </c>
      <c r="E44" s="41">
        <f t="shared" si="9"/>
        <v>15000</v>
      </c>
      <c r="F44" s="42"/>
      <c r="G44" s="42"/>
      <c r="H44" s="42">
        <v>15000</v>
      </c>
      <c r="I44" s="42"/>
      <c r="J44" s="9"/>
      <c r="K44" s="9"/>
      <c r="L44" s="9"/>
      <c r="M44" s="9"/>
    </row>
    <row r="45" spans="1:257" s="21" customFormat="1" ht="17.100000000000001" customHeight="1" x14ac:dyDescent="0.25">
      <c r="A45" s="17"/>
      <c r="B45" s="28" t="s">
        <v>42</v>
      </c>
      <c r="C45" s="43">
        <f t="shared" ref="C45:I45" si="11">SUM(C42:C44)</f>
        <v>1359404</v>
      </c>
      <c r="D45" s="26">
        <f t="shared" si="11"/>
        <v>21000</v>
      </c>
      <c r="E45" s="43">
        <f t="shared" si="11"/>
        <v>75000</v>
      </c>
      <c r="F45" s="43">
        <f t="shared" si="11"/>
        <v>30000</v>
      </c>
      <c r="G45" s="43">
        <f t="shared" si="11"/>
        <v>30000</v>
      </c>
      <c r="H45" s="43">
        <f t="shared" si="11"/>
        <v>15000</v>
      </c>
      <c r="I45" s="43">
        <f t="shared" si="11"/>
        <v>0</v>
      </c>
      <c r="J45" s="23"/>
      <c r="K45" s="23"/>
      <c r="L45" s="23"/>
      <c r="M45" s="23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0"/>
      <c r="IL45" s="20"/>
      <c r="IM45" s="20"/>
      <c r="IN45" s="20"/>
      <c r="IO45" s="20"/>
      <c r="IP45" s="20"/>
      <c r="IQ45" s="20"/>
      <c r="IR45" s="20"/>
      <c r="IS45" s="20"/>
      <c r="IT45" s="20"/>
      <c r="IU45" s="20"/>
      <c r="IV45" s="20"/>
      <c r="IW45" s="20"/>
    </row>
    <row r="46" spans="1:257" s="21" customFormat="1" ht="17.100000000000001" customHeight="1" x14ac:dyDescent="0.25">
      <c r="A46" s="17"/>
      <c r="B46" s="17"/>
      <c r="C46" s="47"/>
      <c r="D46" s="18"/>
      <c r="E46" s="47"/>
      <c r="F46" s="47"/>
      <c r="G46" s="47"/>
      <c r="H46" s="47"/>
      <c r="I46" s="47"/>
      <c r="J46" s="23"/>
      <c r="K46" s="23"/>
      <c r="L46" s="23"/>
      <c r="M46" s="23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  <c r="IV46" s="20"/>
      <c r="IW46" s="20"/>
    </row>
    <row r="47" spans="1:257" ht="17.100000000000001" customHeight="1" x14ac:dyDescent="0.25">
      <c r="A47" s="3">
        <v>6705</v>
      </c>
      <c r="B47" s="27" t="s">
        <v>27</v>
      </c>
      <c r="C47" s="42">
        <v>60502</v>
      </c>
      <c r="D47" s="16">
        <v>66000</v>
      </c>
      <c r="E47" s="42">
        <f t="shared" si="9"/>
        <v>70000</v>
      </c>
      <c r="F47" s="42">
        <v>70000</v>
      </c>
      <c r="G47" s="42"/>
      <c r="H47" s="42"/>
      <c r="I47" s="42"/>
      <c r="J47" s="2"/>
      <c r="K47" s="2"/>
      <c r="L47" s="2"/>
      <c r="M47" s="2"/>
    </row>
    <row r="48" spans="1:257" s="21" customFormat="1" ht="17.100000000000001" customHeight="1" x14ac:dyDescent="0.25">
      <c r="A48" s="17"/>
      <c r="B48" s="28" t="s">
        <v>43</v>
      </c>
      <c r="C48" s="43">
        <f t="shared" ref="C48:I48" si="12">SUM(C47)</f>
        <v>60502</v>
      </c>
      <c r="D48" s="26">
        <f t="shared" ref="D48" si="13">SUM(D47)</f>
        <v>66000</v>
      </c>
      <c r="E48" s="43">
        <f t="shared" si="12"/>
        <v>70000</v>
      </c>
      <c r="F48" s="43">
        <f t="shared" si="12"/>
        <v>70000</v>
      </c>
      <c r="G48" s="43">
        <v>0</v>
      </c>
      <c r="H48" s="43">
        <f t="shared" si="12"/>
        <v>0</v>
      </c>
      <c r="I48" s="43">
        <f t="shared" si="12"/>
        <v>0</v>
      </c>
      <c r="J48" s="23"/>
      <c r="K48" s="23"/>
      <c r="L48" s="23"/>
      <c r="M48" s="23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  <c r="IL48" s="20"/>
      <c r="IM48" s="20"/>
      <c r="IN48" s="20"/>
      <c r="IO48" s="20"/>
      <c r="IP48" s="20"/>
      <c r="IQ48" s="20"/>
      <c r="IR48" s="20"/>
      <c r="IS48" s="20"/>
      <c r="IT48" s="20"/>
      <c r="IU48" s="20"/>
      <c r="IV48" s="20"/>
      <c r="IW48" s="20"/>
    </row>
    <row r="49" spans="1:257" s="21" customFormat="1" ht="17.100000000000001" customHeight="1" x14ac:dyDescent="0.25">
      <c r="A49" s="17"/>
      <c r="B49" s="17"/>
      <c r="C49" s="47"/>
      <c r="D49" s="18"/>
      <c r="E49" s="47"/>
      <c r="F49" s="47"/>
      <c r="G49" s="47"/>
      <c r="H49" s="47"/>
      <c r="I49" s="47"/>
      <c r="J49" s="23"/>
      <c r="K49" s="23"/>
      <c r="L49" s="23"/>
      <c r="M49" s="23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  <c r="IT49" s="20"/>
      <c r="IU49" s="20"/>
      <c r="IV49" s="20"/>
      <c r="IW49" s="20"/>
    </row>
    <row r="50" spans="1:257" ht="17.100000000000001" customHeight="1" x14ac:dyDescent="0.25">
      <c r="A50" s="54" t="s">
        <v>114</v>
      </c>
      <c r="B50" s="3" t="s">
        <v>115</v>
      </c>
      <c r="C50" s="41">
        <v>38575</v>
      </c>
      <c r="D50" s="11">
        <v>24000</v>
      </c>
      <c r="E50" s="41">
        <f t="shared" si="9"/>
        <v>25000</v>
      </c>
      <c r="F50" s="41">
        <v>25000</v>
      </c>
      <c r="G50" s="41"/>
      <c r="H50" s="41"/>
      <c r="I50" s="41"/>
      <c r="J50" s="9"/>
      <c r="K50" s="9"/>
      <c r="L50" s="9"/>
      <c r="M50" s="9"/>
    </row>
    <row r="51" spans="1:257" ht="17.100000000000001" customHeight="1" x14ac:dyDescent="0.25">
      <c r="A51" s="3">
        <v>6810</v>
      </c>
      <c r="B51" s="3" t="s">
        <v>28</v>
      </c>
      <c r="C51" s="41">
        <v>9262</v>
      </c>
      <c r="D51" s="11">
        <v>35000</v>
      </c>
      <c r="E51" s="41">
        <f t="shared" si="9"/>
        <v>40000</v>
      </c>
      <c r="F51" s="41">
        <v>40000</v>
      </c>
      <c r="G51" s="41"/>
      <c r="H51" s="41"/>
      <c r="I51" s="41"/>
      <c r="J51" s="9"/>
      <c r="K51" s="9"/>
      <c r="L51" s="9"/>
      <c r="M51" s="9"/>
    </row>
    <row r="52" spans="1:257" s="21" customFormat="1" ht="17.100000000000001" customHeight="1" x14ac:dyDescent="0.25">
      <c r="A52" s="17"/>
      <c r="B52" s="28" t="s">
        <v>44</v>
      </c>
      <c r="C52" s="43">
        <f>SUM(C50:C51)</f>
        <v>47837</v>
      </c>
      <c r="D52" s="26">
        <f>SUM(D50:D51)</f>
        <v>59000</v>
      </c>
      <c r="E52" s="43">
        <f>SUM(E50:E51)</f>
        <v>65000</v>
      </c>
      <c r="F52" s="43">
        <f>SUM(F50:F51)</f>
        <v>65000</v>
      </c>
      <c r="G52" s="43">
        <v>0</v>
      </c>
      <c r="H52" s="43">
        <f>SUM(H50:H51)</f>
        <v>0</v>
      </c>
      <c r="I52" s="43">
        <f>SUM(I50:I51)</f>
        <v>0</v>
      </c>
      <c r="J52" s="19"/>
      <c r="K52" s="19"/>
      <c r="L52" s="19"/>
      <c r="M52" s="19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  <c r="IT52" s="20"/>
      <c r="IU52" s="20"/>
      <c r="IV52" s="20"/>
      <c r="IW52" s="20"/>
    </row>
    <row r="53" spans="1:257" s="21" customFormat="1" ht="17.100000000000001" customHeight="1" x14ac:dyDescent="0.25">
      <c r="A53" s="17"/>
      <c r="B53" s="17"/>
      <c r="C53" s="47"/>
      <c r="D53" s="18"/>
      <c r="E53" s="47"/>
      <c r="F53" s="47"/>
      <c r="G53" s="47"/>
      <c r="H53" s="47"/>
      <c r="I53" s="47"/>
      <c r="J53" s="19"/>
      <c r="K53" s="19"/>
      <c r="L53" s="19"/>
      <c r="M53" s="19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  <c r="IU53" s="20"/>
      <c r="IV53" s="20"/>
      <c r="IW53" s="20"/>
    </row>
    <row r="54" spans="1:257" ht="17.100000000000001" customHeight="1" x14ac:dyDescent="0.25">
      <c r="A54" s="3">
        <v>4010</v>
      </c>
      <c r="B54" s="3" t="s">
        <v>30</v>
      </c>
      <c r="C54" s="41">
        <v>25480</v>
      </c>
      <c r="D54" s="11">
        <v>6000</v>
      </c>
      <c r="E54" s="41">
        <f t="shared" si="9"/>
        <v>25000</v>
      </c>
      <c r="F54" s="41"/>
      <c r="G54" s="41"/>
      <c r="H54" s="41">
        <v>25000</v>
      </c>
      <c r="I54" s="41"/>
      <c r="J54" s="9"/>
      <c r="K54" s="9"/>
      <c r="L54" s="9"/>
      <c r="M54" s="9"/>
    </row>
    <row r="55" spans="1:257" ht="17.100000000000001" customHeight="1" x14ac:dyDescent="0.25">
      <c r="A55" s="3">
        <v>5100</v>
      </c>
      <c r="B55" s="3" t="s">
        <v>66</v>
      </c>
      <c r="C55" s="41"/>
      <c r="D55" s="11">
        <v>10000</v>
      </c>
      <c r="E55" s="41">
        <f t="shared" si="9"/>
        <v>0</v>
      </c>
      <c r="F55" s="41"/>
      <c r="G55" s="41">
        <v>0</v>
      </c>
      <c r="H55" s="41"/>
      <c r="I55" s="41"/>
      <c r="J55" s="9"/>
      <c r="K55" s="9"/>
      <c r="L55" s="9"/>
      <c r="M55" s="9"/>
    </row>
    <row r="56" spans="1:257" ht="17.100000000000001" customHeight="1" x14ac:dyDescent="0.25">
      <c r="A56" s="3">
        <v>6300</v>
      </c>
      <c r="B56" s="3" t="s">
        <v>11</v>
      </c>
      <c r="C56" s="41">
        <v>37020</v>
      </c>
      <c r="D56" s="11">
        <v>50000</v>
      </c>
      <c r="E56" s="41">
        <f t="shared" si="9"/>
        <v>60000</v>
      </c>
      <c r="F56" s="41"/>
      <c r="G56" s="41">
        <v>60000</v>
      </c>
      <c r="H56" s="41"/>
      <c r="I56" s="41"/>
      <c r="J56" s="9"/>
      <c r="K56" s="9"/>
      <c r="L56" s="9"/>
      <c r="M56" s="9"/>
    </row>
    <row r="57" spans="1:257" ht="17.100000000000001" customHeight="1" x14ac:dyDescent="0.25">
      <c r="A57" s="3">
        <v>6310</v>
      </c>
      <c r="B57" s="3" t="s">
        <v>105</v>
      </c>
      <c r="C57" s="41">
        <v>30880</v>
      </c>
      <c r="D57" s="11">
        <v>20000</v>
      </c>
      <c r="E57" s="41">
        <f t="shared" si="9"/>
        <v>30000</v>
      </c>
      <c r="F57" s="41"/>
      <c r="G57" s="41">
        <v>30000</v>
      </c>
      <c r="H57" s="41"/>
      <c r="I57" s="41"/>
      <c r="J57" s="9"/>
      <c r="K57" s="9"/>
      <c r="L57" s="9"/>
      <c r="M57" s="9"/>
    </row>
    <row r="58" spans="1:257" ht="17.100000000000001" customHeight="1" x14ac:dyDescent="0.25">
      <c r="A58" s="54">
        <v>6735</v>
      </c>
      <c r="B58" s="3" t="s">
        <v>70</v>
      </c>
      <c r="C58" s="41"/>
      <c r="D58" s="11">
        <v>7000</v>
      </c>
      <c r="E58" s="41">
        <f t="shared" si="9"/>
        <v>20000</v>
      </c>
      <c r="F58" s="41"/>
      <c r="G58" s="41">
        <v>20000</v>
      </c>
      <c r="H58" s="41"/>
      <c r="I58" s="41"/>
      <c r="J58" s="9"/>
      <c r="K58" s="9"/>
      <c r="L58" s="9"/>
      <c r="M58" s="9"/>
    </row>
    <row r="59" spans="1:257" ht="17.100000000000001" customHeight="1" x14ac:dyDescent="0.25">
      <c r="A59" s="3">
        <v>6740</v>
      </c>
      <c r="B59" s="3" t="s">
        <v>14</v>
      </c>
      <c r="C59" s="41">
        <v>54273</v>
      </c>
      <c r="D59" s="41">
        <v>79000</v>
      </c>
      <c r="E59" s="41">
        <f t="shared" si="9"/>
        <v>85000</v>
      </c>
      <c r="F59" s="41"/>
      <c r="G59" s="41">
        <v>85000</v>
      </c>
      <c r="H59" s="41"/>
      <c r="I59" s="41"/>
      <c r="J59" s="9"/>
      <c r="K59" s="9"/>
      <c r="L59" s="9"/>
      <c r="M59" s="9"/>
    </row>
    <row r="60" spans="1:257" ht="17.100000000000001" customHeight="1" x14ac:dyDescent="0.25">
      <c r="A60" s="3">
        <v>6991</v>
      </c>
      <c r="B60" s="3" t="s">
        <v>106</v>
      </c>
      <c r="C60" s="41"/>
      <c r="D60" s="41">
        <v>91000</v>
      </c>
      <c r="E60" s="41">
        <f>SUM(F60:I60)</f>
        <v>100000</v>
      </c>
      <c r="F60" s="41"/>
      <c r="G60" s="41">
        <v>100000</v>
      </c>
      <c r="H60" s="41"/>
      <c r="I60" s="41"/>
      <c r="J60" s="9"/>
      <c r="K60" s="9"/>
      <c r="L60" s="9"/>
      <c r="M60" s="9"/>
    </row>
    <row r="61" spans="1:257" ht="17.100000000000001" customHeight="1" x14ac:dyDescent="0.25">
      <c r="A61" s="3">
        <v>6998</v>
      </c>
      <c r="B61" s="3" t="s">
        <v>34</v>
      </c>
      <c r="C61" s="41">
        <v>119822</v>
      </c>
      <c r="D61" s="11">
        <v>1000</v>
      </c>
      <c r="E61" s="41">
        <f>SUM(F61:I61)</f>
        <v>25000</v>
      </c>
      <c r="F61" s="41">
        <v>10000</v>
      </c>
      <c r="G61" s="41"/>
      <c r="H61" s="41">
        <v>10000</v>
      </c>
      <c r="I61" s="41">
        <v>5000</v>
      </c>
      <c r="J61" s="9"/>
      <c r="K61" s="9"/>
      <c r="L61" s="9"/>
      <c r="M61" s="9"/>
    </row>
    <row r="62" spans="1:257" ht="17.100000000000001" customHeight="1" x14ac:dyDescent="0.25">
      <c r="A62" s="3">
        <v>6996</v>
      </c>
      <c r="B62" s="3" t="s">
        <v>56</v>
      </c>
      <c r="C62" s="41"/>
      <c r="D62" s="11">
        <v>0</v>
      </c>
      <c r="E62" s="41">
        <f>SUM(F62:I62)</f>
        <v>125000</v>
      </c>
      <c r="F62" s="41"/>
      <c r="G62" s="41"/>
      <c r="H62" s="41">
        <v>125000</v>
      </c>
      <c r="I62" s="41"/>
      <c r="J62" s="9"/>
      <c r="K62" s="9"/>
      <c r="L62" s="9"/>
      <c r="M62" s="9"/>
    </row>
    <row r="63" spans="1:257" ht="17.100000000000001" customHeight="1" x14ac:dyDescent="0.25">
      <c r="A63" s="3">
        <v>6999</v>
      </c>
      <c r="B63" s="3" t="s">
        <v>35</v>
      </c>
      <c r="C63" s="41">
        <v>154398</v>
      </c>
      <c r="D63" s="11">
        <v>389000</v>
      </c>
      <c r="E63" s="41">
        <f>SUM(F63:I63)</f>
        <v>570000</v>
      </c>
      <c r="F63" s="41"/>
      <c r="G63" s="41">
        <v>500000</v>
      </c>
      <c r="H63" s="41">
        <v>25000</v>
      </c>
      <c r="I63" s="41">
        <v>45000</v>
      </c>
      <c r="J63" s="9"/>
      <c r="K63" s="9"/>
      <c r="L63" s="9"/>
      <c r="M63" s="9"/>
    </row>
    <row r="64" spans="1:257" ht="17.100000000000001" customHeight="1" x14ac:dyDescent="0.25">
      <c r="A64" s="3">
        <v>7410</v>
      </c>
      <c r="B64" s="3" t="s">
        <v>6</v>
      </c>
      <c r="C64" s="41">
        <v>4000</v>
      </c>
      <c r="D64" s="11">
        <v>6000</v>
      </c>
      <c r="E64" s="41">
        <f t="shared" ref="E64:E75" si="14">SUM(F64:I64)</f>
        <v>10000</v>
      </c>
      <c r="F64" s="41"/>
      <c r="G64" s="41">
        <v>5000</v>
      </c>
      <c r="H64" s="41">
        <v>5000</v>
      </c>
      <c r="I64" s="41"/>
      <c r="J64" s="9"/>
      <c r="K64" s="9"/>
      <c r="L64" s="9"/>
      <c r="M64" s="9"/>
    </row>
    <row r="65" spans="1:257" ht="17.100000000000001" customHeight="1" x14ac:dyDescent="0.25">
      <c r="A65" s="3">
        <v>7430</v>
      </c>
      <c r="B65" s="27" t="s">
        <v>8</v>
      </c>
      <c r="C65" s="42">
        <v>197719</v>
      </c>
      <c r="D65" s="16">
        <v>28000</v>
      </c>
      <c r="E65" s="42">
        <f t="shared" si="14"/>
        <v>150000</v>
      </c>
      <c r="F65" s="42"/>
      <c r="G65" s="42">
        <v>150000</v>
      </c>
      <c r="H65" s="42"/>
      <c r="I65" s="42"/>
      <c r="J65" s="9"/>
      <c r="K65" s="9"/>
      <c r="L65" s="9"/>
      <c r="M65" s="9"/>
    </row>
    <row r="66" spans="1:257" s="21" customFormat="1" ht="17.100000000000001" customHeight="1" x14ac:dyDescent="0.25">
      <c r="A66" s="17"/>
      <c r="B66" s="28" t="s">
        <v>45</v>
      </c>
      <c r="C66" s="43">
        <f t="shared" ref="C66:I66" si="15">SUM(C54:C65)</f>
        <v>623592</v>
      </c>
      <c r="D66" s="26">
        <f t="shared" si="15"/>
        <v>687000</v>
      </c>
      <c r="E66" s="43">
        <f>SUM(E54:E65)</f>
        <v>1200000</v>
      </c>
      <c r="F66" s="43">
        <f t="shared" si="15"/>
        <v>10000</v>
      </c>
      <c r="G66" s="43">
        <f>SUM(G54:G65)</f>
        <v>950000</v>
      </c>
      <c r="H66" s="43">
        <f>SUM(H54:H65)</f>
        <v>190000</v>
      </c>
      <c r="I66" s="43">
        <f t="shared" si="15"/>
        <v>50000</v>
      </c>
      <c r="J66" s="19"/>
      <c r="K66" s="19"/>
      <c r="L66" s="19"/>
      <c r="M66" s="19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  <c r="IO66" s="20"/>
      <c r="IP66" s="20"/>
      <c r="IQ66" s="20"/>
      <c r="IR66" s="20"/>
      <c r="IS66" s="20"/>
      <c r="IT66" s="20"/>
      <c r="IU66" s="20"/>
      <c r="IV66" s="20"/>
      <c r="IW66" s="20"/>
    </row>
    <row r="67" spans="1:257" s="21" customFormat="1" ht="17.100000000000001" customHeight="1" x14ac:dyDescent="0.25">
      <c r="A67" s="17"/>
      <c r="B67" s="17"/>
      <c r="C67" s="47"/>
      <c r="D67" s="18"/>
      <c r="E67" s="47"/>
      <c r="F67" s="47"/>
      <c r="G67" s="47"/>
      <c r="H67" s="47"/>
      <c r="I67" s="47"/>
      <c r="J67" s="19"/>
      <c r="K67" s="19"/>
      <c r="L67" s="19"/>
      <c r="M67" s="19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  <c r="IL67" s="20"/>
      <c r="IM67" s="20"/>
      <c r="IN67" s="20"/>
      <c r="IO67" s="20"/>
      <c r="IP67" s="20"/>
      <c r="IQ67" s="20"/>
      <c r="IR67" s="20"/>
      <c r="IS67" s="20"/>
      <c r="IT67" s="20"/>
      <c r="IU67" s="20"/>
      <c r="IV67" s="20"/>
      <c r="IW67" s="20"/>
    </row>
    <row r="68" spans="1:257" ht="17.100000000000001" customHeight="1" x14ac:dyDescent="0.25">
      <c r="A68" s="3">
        <v>7500</v>
      </c>
      <c r="B68" s="27" t="s">
        <v>36</v>
      </c>
      <c r="C68" s="42">
        <v>9936</v>
      </c>
      <c r="D68" s="16">
        <v>16000</v>
      </c>
      <c r="E68" s="42">
        <f t="shared" si="14"/>
        <v>20000</v>
      </c>
      <c r="F68" s="42">
        <v>20000</v>
      </c>
      <c r="G68" s="42"/>
      <c r="H68" s="42"/>
      <c r="I68" s="42"/>
      <c r="J68" s="2"/>
      <c r="K68" s="2"/>
      <c r="L68" s="2"/>
      <c r="M68" s="2"/>
    </row>
    <row r="69" spans="1:257" s="21" customFormat="1" ht="17.100000000000001" customHeight="1" x14ac:dyDescent="0.25">
      <c r="A69" s="17"/>
      <c r="B69" s="28" t="s">
        <v>36</v>
      </c>
      <c r="C69" s="43">
        <f t="shared" ref="C69:F69" si="16">SUM(C68)</f>
        <v>9936</v>
      </c>
      <c r="D69" s="26">
        <f t="shared" ref="D69" si="17">SUM(D68)</f>
        <v>16000</v>
      </c>
      <c r="E69" s="43">
        <f t="shared" si="16"/>
        <v>20000</v>
      </c>
      <c r="F69" s="43">
        <f t="shared" si="16"/>
        <v>20000</v>
      </c>
      <c r="G69" s="43"/>
      <c r="H69" s="43"/>
      <c r="I69" s="43"/>
      <c r="J69" s="23"/>
      <c r="K69" s="23"/>
      <c r="L69" s="23"/>
      <c r="M69" s="23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  <c r="II69" s="20"/>
      <c r="IJ69" s="20"/>
      <c r="IK69" s="20"/>
      <c r="IL69" s="20"/>
      <c r="IM69" s="20"/>
      <c r="IN69" s="20"/>
      <c r="IO69" s="20"/>
      <c r="IP69" s="20"/>
      <c r="IQ69" s="20"/>
      <c r="IR69" s="20"/>
      <c r="IS69" s="20"/>
      <c r="IT69" s="20"/>
      <c r="IU69" s="20"/>
      <c r="IV69" s="20"/>
      <c r="IW69" s="20"/>
    </row>
    <row r="70" spans="1:257" s="21" customFormat="1" ht="17.100000000000001" customHeight="1" x14ac:dyDescent="0.25">
      <c r="A70" s="17"/>
      <c r="B70" s="17"/>
      <c r="C70" s="47"/>
      <c r="D70" s="18"/>
      <c r="E70" s="47"/>
      <c r="F70" s="47"/>
      <c r="G70" s="47"/>
      <c r="H70" s="47"/>
      <c r="I70" s="47"/>
      <c r="J70" s="23"/>
      <c r="K70" s="23"/>
      <c r="L70" s="23"/>
      <c r="M70" s="23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  <c r="IK70" s="20"/>
      <c r="IL70" s="20"/>
      <c r="IM70" s="20"/>
      <c r="IN70" s="20"/>
      <c r="IO70" s="20"/>
      <c r="IP70" s="20"/>
      <c r="IQ70" s="20"/>
      <c r="IR70" s="20"/>
      <c r="IS70" s="20"/>
      <c r="IT70" s="20"/>
      <c r="IU70" s="20"/>
      <c r="IV70" s="20"/>
      <c r="IW70" s="20"/>
    </row>
    <row r="71" spans="1:257" ht="17.100000000000001" customHeight="1" x14ac:dyDescent="0.25">
      <c r="A71" s="3">
        <v>7000</v>
      </c>
      <c r="B71" s="3" t="s">
        <v>37</v>
      </c>
      <c r="C71" s="41">
        <v>5755</v>
      </c>
      <c r="D71" s="11">
        <v>1000</v>
      </c>
      <c r="E71" s="41">
        <f t="shared" si="14"/>
        <v>5000</v>
      </c>
      <c r="F71" s="41">
        <v>5000</v>
      </c>
      <c r="G71" s="41"/>
      <c r="H71" s="41"/>
      <c r="I71" s="41"/>
      <c r="J71" s="9"/>
      <c r="K71" s="9"/>
      <c r="L71" s="9"/>
      <c r="M71" s="9"/>
    </row>
    <row r="72" spans="1:257" ht="17.100000000000001" customHeight="1" x14ac:dyDescent="0.25">
      <c r="A72" s="3">
        <v>7100</v>
      </c>
      <c r="B72" s="3" t="s">
        <v>94</v>
      </c>
      <c r="C72" s="41">
        <v>425</v>
      </c>
      <c r="D72" s="11">
        <v>20000</v>
      </c>
      <c r="E72" s="41">
        <f t="shared" si="14"/>
        <v>0</v>
      </c>
      <c r="F72" s="41"/>
      <c r="G72" s="41">
        <v>0</v>
      </c>
      <c r="H72" s="41"/>
      <c r="I72" s="41"/>
      <c r="J72" s="9"/>
      <c r="K72" s="9"/>
      <c r="L72" s="9"/>
      <c r="M72" s="9"/>
    </row>
    <row r="73" spans="1:257" ht="17.100000000000001" customHeight="1" x14ac:dyDescent="0.25">
      <c r="A73" s="3">
        <v>7140</v>
      </c>
      <c r="B73" s="27" t="s">
        <v>131</v>
      </c>
      <c r="C73" s="42"/>
      <c r="D73" s="16">
        <v>10000</v>
      </c>
      <c r="E73" s="41">
        <f t="shared" si="14"/>
        <v>10000</v>
      </c>
      <c r="F73" s="42">
        <v>10000</v>
      </c>
      <c r="G73" s="42"/>
      <c r="H73" s="42"/>
      <c r="I73" s="42"/>
      <c r="J73" s="9"/>
      <c r="K73" s="9"/>
      <c r="L73" s="9"/>
      <c r="M73" s="9"/>
    </row>
    <row r="74" spans="1:257" ht="17.100000000000001" customHeight="1" x14ac:dyDescent="0.25">
      <c r="A74" s="3">
        <v>7770</v>
      </c>
      <c r="B74" s="27" t="s">
        <v>95</v>
      </c>
      <c r="C74" s="42">
        <v>674</v>
      </c>
      <c r="D74" s="16">
        <v>7000</v>
      </c>
      <c r="E74" s="42">
        <f t="shared" si="14"/>
        <v>25000</v>
      </c>
      <c r="F74" s="42">
        <v>25000</v>
      </c>
      <c r="G74" s="42"/>
      <c r="H74" s="42"/>
      <c r="I74" s="42"/>
      <c r="J74" s="2"/>
      <c r="K74" s="2"/>
      <c r="L74" s="2"/>
      <c r="M74" s="2"/>
    </row>
    <row r="75" spans="1:257" ht="17.100000000000001" customHeight="1" x14ac:dyDescent="0.25">
      <c r="A75" s="3">
        <v>7420</v>
      </c>
      <c r="B75" s="73" t="s">
        <v>31</v>
      </c>
      <c r="C75" s="74"/>
      <c r="D75" s="75">
        <v>22000</v>
      </c>
      <c r="E75" s="42">
        <f t="shared" si="14"/>
        <v>25000</v>
      </c>
      <c r="F75" s="74">
        <v>25000</v>
      </c>
      <c r="G75" s="74"/>
      <c r="H75" s="74"/>
      <c r="I75" s="74"/>
      <c r="J75" s="2"/>
      <c r="K75" s="2"/>
      <c r="L75" s="2"/>
      <c r="M75" s="2"/>
    </row>
    <row r="76" spans="1:257" s="21" customFormat="1" ht="17.100000000000001" customHeight="1" x14ac:dyDescent="0.25">
      <c r="A76" s="17"/>
      <c r="B76" s="28" t="s">
        <v>46</v>
      </c>
      <c r="C76" s="43">
        <f>SUM(C71:C74)</f>
        <v>6854</v>
      </c>
      <c r="D76" s="26">
        <f>SUM(D71:D75)</f>
        <v>60000</v>
      </c>
      <c r="E76" s="43">
        <f>SUM(E71:E75)</f>
        <v>65000</v>
      </c>
      <c r="F76" s="43">
        <f t="shared" ref="F76:I76" si="18">SUM(F71:F75)</f>
        <v>65000</v>
      </c>
      <c r="G76" s="43">
        <f t="shared" si="18"/>
        <v>0</v>
      </c>
      <c r="H76" s="43">
        <f t="shared" si="18"/>
        <v>0</v>
      </c>
      <c r="I76" s="43">
        <f t="shared" si="18"/>
        <v>0</v>
      </c>
      <c r="J76" s="23"/>
      <c r="K76" s="23"/>
      <c r="L76" s="23"/>
      <c r="M76" s="23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  <c r="IB76" s="20"/>
      <c r="IC76" s="20"/>
      <c r="ID76" s="20"/>
      <c r="IE76" s="20"/>
      <c r="IF76" s="20"/>
      <c r="IG76" s="20"/>
      <c r="IH76" s="20"/>
      <c r="II76" s="20"/>
      <c r="IJ76" s="20"/>
      <c r="IK76" s="20"/>
      <c r="IL76" s="20"/>
      <c r="IM76" s="20"/>
      <c r="IN76" s="20"/>
      <c r="IO76" s="20"/>
      <c r="IP76" s="20"/>
      <c r="IQ76" s="20"/>
      <c r="IR76" s="20"/>
      <c r="IS76" s="20"/>
      <c r="IT76" s="20"/>
      <c r="IU76" s="20"/>
      <c r="IV76" s="20"/>
      <c r="IW76" s="20"/>
    </row>
    <row r="77" spans="1:257" ht="17.100000000000001" customHeight="1" x14ac:dyDescent="0.25">
      <c r="A77" s="3"/>
      <c r="B77" s="3"/>
      <c r="C77" s="48"/>
      <c r="D77" s="12"/>
      <c r="E77" s="48"/>
      <c r="F77" s="48"/>
      <c r="G77" s="48"/>
      <c r="H77" s="48"/>
      <c r="I77" s="48"/>
      <c r="J77" s="2"/>
      <c r="K77" s="2"/>
      <c r="L77" s="2"/>
      <c r="M77" s="2"/>
    </row>
    <row r="78" spans="1:257" ht="17.100000000000001" customHeight="1" x14ac:dyDescent="0.3">
      <c r="A78" s="2"/>
      <c r="B78" s="34" t="s">
        <v>47</v>
      </c>
      <c r="C78" s="49">
        <f>+C34+C40+C45+C48+C52+C66+C76+C69</f>
        <v>2382059</v>
      </c>
      <c r="D78" s="14">
        <f t="shared" ref="D78:I78" si="19">+D34+D40+D45+D48+D52+D66+D76+D69+D31</f>
        <v>1196000</v>
      </c>
      <c r="E78" s="49">
        <f t="shared" si="19"/>
        <v>1814000</v>
      </c>
      <c r="F78" s="49">
        <f t="shared" si="19"/>
        <v>379000</v>
      </c>
      <c r="G78" s="49">
        <f t="shared" si="19"/>
        <v>1080000</v>
      </c>
      <c r="H78" s="49">
        <f t="shared" si="19"/>
        <v>275000</v>
      </c>
      <c r="I78" s="49">
        <f t="shared" si="19"/>
        <v>80000</v>
      </c>
      <c r="J78" s="10"/>
      <c r="K78" s="10"/>
      <c r="L78" s="10"/>
      <c r="M78" s="10"/>
    </row>
    <row r="79" spans="1:257" ht="17.100000000000001" customHeight="1" x14ac:dyDescent="0.25">
      <c r="A79" s="2"/>
      <c r="B79" s="2"/>
      <c r="C79" s="45"/>
      <c r="D79" s="13"/>
      <c r="E79" s="45"/>
      <c r="F79" s="45"/>
      <c r="G79" s="45"/>
      <c r="H79" s="45"/>
      <c r="I79" s="45"/>
      <c r="J79" s="10"/>
      <c r="K79" s="10"/>
      <c r="L79" s="10"/>
      <c r="M79" s="10"/>
    </row>
    <row r="80" spans="1:257" s="1" customFormat="1" ht="19.5" customHeight="1" x14ac:dyDescent="0.3">
      <c r="B80" s="24" t="s">
        <v>48</v>
      </c>
      <c r="C80" s="50"/>
      <c r="D80" s="15"/>
      <c r="E80" s="50"/>
      <c r="F80" s="50"/>
      <c r="G80" s="50"/>
      <c r="H80" s="50"/>
      <c r="I80" s="50"/>
      <c r="J80" s="10"/>
      <c r="K80" s="10"/>
      <c r="L80" s="10"/>
      <c r="M80" s="10"/>
    </row>
    <row r="81" spans="1:13" s="1" customFormat="1" ht="17.100000000000001" customHeight="1" x14ac:dyDescent="0.25">
      <c r="A81" s="3" t="s">
        <v>49</v>
      </c>
      <c r="B81" s="3" t="s">
        <v>15</v>
      </c>
      <c r="C81" s="41">
        <v>45293</v>
      </c>
      <c r="D81" s="11">
        <v>2000</v>
      </c>
      <c r="E81" s="41">
        <f>SUM(F81:I81)</f>
        <v>1000</v>
      </c>
      <c r="F81" s="41">
        <v>1000</v>
      </c>
      <c r="G81" s="41"/>
      <c r="H81" s="41"/>
      <c r="I81" s="41"/>
      <c r="J81" s="9"/>
      <c r="K81" s="9"/>
      <c r="L81" s="9"/>
      <c r="M81" s="9"/>
    </row>
    <row r="82" spans="1:13" s="1" customFormat="1" ht="17.100000000000001" customHeight="1" x14ac:dyDescent="0.25">
      <c r="A82" s="3" t="s">
        <v>49</v>
      </c>
      <c r="B82" s="3" t="s">
        <v>50</v>
      </c>
      <c r="C82" s="41">
        <v>0</v>
      </c>
      <c r="D82" s="11">
        <v>1000</v>
      </c>
      <c r="E82" s="41">
        <f>SUM(F82:I82)</f>
        <v>0</v>
      </c>
      <c r="F82" s="41"/>
      <c r="G82" s="41"/>
      <c r="H82" s="41"/>
      <c r="I82" s="41"/>
      <c r="J82" s="9"/>
      <c r="K82" s="9"/>
      <c r="L82" s="9"/>
      <c r="M82" s="9"/>
    </row>
    <row r="83" spans="1:13" s="1" customFormat="1" ht="17.100000000000001" customHeight="1" x14ac:dyDescent="0.25">
      <c r="A83" s="25"/>
      <c r="B83" s="28" t="s">
        <v>52</v>
      </c>
      <c r="C83" s="43">
        <f>+C81-C82</f>
        <v>45293</v>
      </c>
      <c r="D83" s="26">
        <f>+D81-D82</f>
        <v>1000</v>
      </c>
      <c r="E83" s="43">
        <f>+E81-E82</f>
        <v>1000</v>
      </c>
      <c r="F83" s="43">
        <f>+F81-F82</f>
        <v>1000</v>
      </c>
      <c r="G83" s="43">
        <v>0</v>
      </c>
      <c r="H83" s="43">
        <f>+H81-H82</f>
        <v>0</v>
      </c>
      <c r="I83" s="43">
        <f>+I81-I82</f>
        <v>0</v>
      </c>
      <c r="J83" s="2"/>
      <c r="K83" s="2"/>
      <c r="L83" s="2"/>
      <c r="M83" s="2"/>
    </row>
    <row r="84" spans="1:13" s="1" customFormat="1" ht="17.100000000000001" customHeight="1" x14ac:dyDescent="0.25">
      <c r="A84" s="25"/>
      <c r="B84" s="27"/>
      <c r="C84" s="51"/>
      <c r="D84" s="27"/>
      <c r="E84" s="51"/>
      <c r="F84" s="51"/>
      <c r="G84" s="51"/>
      <c r="H84" s="51"/>
      <c r="I84" s="51"/>
      <c r="J84" s="2"/>
      <c r="K84" s="2"/>
      <c r="L84" s="2"/>
      <c r="M84" s="2"/>
    </row>
    <row r="85" spans="1:13" s="1" customFormat="1" ht="17.100000000000001" customHeight="1" thickBot="1" x14ac:dyDescent="0.35">
      <c r="A85" s="2"/>
      <c r="B85" s="36" t="s">
        <v>16</v>
      </c>
      <c r="C85" s="52">
        <f t="shared" ref="C85:I85" si="20">+C25-C78+C83</f>
        <v>-784729</v>
      </c>
      <c r="D85" s="37">
        <f t="shared" si="20"/>
        <v>796000</v>
      </c>
      <c r="E85" s="52">
        <f t="shared" si="20"/>
        <v>321000</v>
      </c>
      <c r="F85" s="52">
        <f t="shared" si="20"/>
        <v>718000</v>
      </c>
      <c r="G85" s="52">
        <f t="shared" si="20"/>
        <v>-255000</v>
      </c>
      <c r="H85" s="52">
        <f t="shared" si="20"/>
        <v>-87000</v>
      </c>
      <c r="I85" s="52">
        <f t="shared" si="20"/>
        <v>-55000</v>
      </c>
      <c r="J85" s="2"/>
      <c r="K85" s="2"/>
      <c r="L85" s="2"/>
      <c r="M85" s="2"/>
    </row>
  </sheetData>
  <mergeCells count="1">
    <mergeCell ref="A1:I1"/>
  </mergeCells>
  <pageMargins left="0.7" right="0.7" top="0.75" bottom="0.75" header="0.3" footer="0.3"/>
  <pageSetup paperSize="9" scale="69" orientation="portrait" r:id="rId1"/>
  <rowBreaks count="1" manualBreakCount="1">
    <brk id="53" max="8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Navngitte områder</vt:lpstr>
      </vt:variant>
      <vt:variant>
        <vt:i4>6</vt:i4>
      </vt:variant>
    </vt:vector>
  </HeadingPairs>
  <TitlesOfParts>
    <vt:vector size="14" baseType="lpstr">
      <vt:lpstr>Budsjett 2016</vt:lpstr>
      <vt:lpstr>Budsjett 2017</vt:lpstr>
      <vt:lpstr>Budsjett 2018</vt:lpstr>
      <vt:lpstr>Budsjett 2019</vt:lpstr>
      <vt:lpstr>Budsjett 2020</vt:lpstr>
      <vt:lpstr>Budsjett 2021</vt:lpstr>
      <vt:lpstr>Budsjett 2022</vt:lpstr>
      <vt:lpstr>Ark1</vt:lpstr>
      <vt:lpstr>'Budsjett 2016'!Utskriftsområde</vt:lpstr>
      <vt:lpstr>'Budsjett 2018'!Utskriftsområde</vt:lpstr>
      <vt:lpstr>'Budsjett 2019'!Utskriftsområde</vt:lpstr>
      <vt:lpstr>'Budsjett 2020'!Utskriftsområde</vt:lpstr>
      <vt:lpstr>'Budsjett 2021'!Utskriftsområde</vt:lpstr>
      <vt:lpstr>'Budsjett 2022'!Utskriftsområde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Nordsveen Nils</dc:creator>
  <cp:lastModifiedBy>Nordsveen, Nils</cp:lastModifiedBy>
  <cp:lastPrinted>2018-05-24T09:46:28Z</cp:lastPrinted>
  <dcterms:created xsi:type="dcterms:W3CDTF">2015-01-27T22:56:58Z</dcterms:created>
  <dcterms:modified xsi:type="dcterms:W3CDTF">2022-03-24T08:24:25Z</dcterms:modified>
</cp:coreProperties>
</file>